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Z:\Contabilidade\Prestação de Contas\2022\Itajaí\"/>
    </mc:Choice>
  </mc:AlternateContent>
  <xr:revisionPtr revIDLastSave="0" documentId="13_ncr:1_{1116BA93-8EE3-4635-A2E4-FC623A044400}" xr6:coauthVersionLast="47" xr6:coauthVersionMax="47" xr10:uidLastSave="{00000000-0000-0000-0000-000000000000}"/>
  <bookViews>
    <workbookView xWindow="28680" yWindow="-120" windowWidth="24240" windowHeight="13140" tabRatio="817" activeTab="11" xr2:uid="{00000000-000D-0000-FFFF-FFFF00000000}"/>
  </bookViews>
  <sheets>
    <sheet name="Parcela Rateio" sheetId="13" r:id="rId1"/>
    <sheet name="Janeiro" sheetId="1" r:id="rId2"/>
    <sheet name="Fevereiro" sheetId="21" r:id="rId3"/>
    <sheet name="Março" sheetId="23" r:id="rId4"/>
    <sheet name="Abril" sheetId="24" r:id="rId5"/>
    <sheet name="Maio" sheetId="25" r:id="rId6"/>
    <sheet name="Junho" sheetId="26" r:id="rId7"/>
    <sheet name="Julho" sheetId="27" r:id="rId8"/>
    <sheet name="Agosto" sheetId="28" r:id="rId9"/>
    <sheet name="Setembro" sheetId="29" r:id="rId10"/>
    <sheet name="Outubro" sheetId="30" r:id="rId11"/>
    <sheet name="Novembro" sheetId="31" r:id="rId12"/>
    <sheet name="Dezembro" sheetId="32" r:id="rId13"/>
  </sheets>
  <definedNames>
    <definedName name="_xlnm.Print_Area" localSheetId="4">Abril!$A$1:$K$37</definedName>
    <definedName name="_xlnm.Print_Area" localSheetId="8">Agosto!$A$1:$K$37</definedName>
    <definedName name="_xlnm.Print_Area" localSheetId="12">Dezembro!$A$1:$K$45</definedName>
    <definedName name="_xlnm.Print_Area" localSheetId="2">Fevereiro!$A$1:$K$37</definedName>
    <definedName name="_xlnm.Print_Area" localSheetId="1">Janeiro!$A$1:$K$37</definedName>
    <definedName name="_xlnm.Print_Area" localSheetId="7">Julho!$A$1:$K$37</definedName>
    <definedName name="_xlnm.Print_Area" localSheetId="6">Junho!$A$1:$K$37</definedName>
    <definedName name="_xlnm.Print_Area" localSheetId="5">Maio!$A$1:$K$37</definedName>
    <definedName name="_xlnm.Print_Area" localSheetId="3">Março!$A$1:$K$37</definedName>
    <definedName name="_xlnm.Print_Area" localSheetId="11">Novembro!$A$1:$K$45</definedName>
    <definedName name="_xlnm.Print_Area" localSheetId="10">Outubro!$A$1:$K$45</definedName>
    <definedName name="_xlnm.Print_Area" localSheetId="9">Setembro!$A$1:$K$37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31" l="1"/>
  <c r="D6" i="31"/>
  <c r="D8" i="31"/>
  <c r="G8" i="31" s="1"/>
  <c r="K10" i="31"/>
  <c r="I10" i="31"/>
  <c r="F10" i="31"/>
  <c r="D10" i="31"/>
  <c r="G10" i="31" s="1"/>
  <c r="G9" i="31" s="1"/>
  <c r="J9" i="31"/>
  <c r="K9" i="31" s="1"/>
  <c r="H9" i="31"/>
  <c r="I9" i="31" s="1"/>
  <c r="E9" i="31"/>
  <c r="F9" i="31" s="1"/>
  <c r="C9" i="31"/>
  <c r="D9" i="31" s="1"/>
  <c r="B9" i="31"/>
  <c r="K8" i="31"/>
  <c r="I8" i="31"/>
  <c r="F8" i="31"/>
  <c r="K7" i="31"/>
  <c r="I7" i="31"/>
  <c r="F7" i="31"/>
  <c r="D7" i="31"/>
  <c r="G7" i="31" s="1"/>
  <c r="J6" i="31"/>
  <c r="K6" i="31" s="1"/>
  <c r="H6" i="31"/>
  <c r="I6" i="31" s="1"/>
  <c r="E6" i="31"/>
  <c r="F6" i="31" s="1"/>
  <c r="C6" i="31"/>
  <c r="K10" i="32"/>
  <c r="I10" i="32"/>
  <c r="F10" i="32"/>
  <c r="D10" i="32"/>
  <c r="G10" i="32" s="1"/>
  <c r="G9" i="32" s="1"/>
  <c r="J9" i="32"/>
  <c r="K9" i="32" s="1"/>
  <c r="H9" i="32"/>
  <c r="I9" i="32" s="1"/>
  <c r="F9" i="32"/>
  <c r="E9" i="32"/>
  <c r="C9" i="32"/>
  <c r="D9" i="32" s="1"/>
  <c r="B9" i="32"/>
  <c r="K8" i="32"/>
  <c r="I8" i="32"/>
  <c r="F8" i="32"/>
  <c r="D8" i="32"/>
  <c r="K7" i="32"/>
  <c r="I7" i="32"/>
  <c r="G7" i="32"/>
  <c r="F7" i="32"/>
  <c r="D7" i="32"/>
  <c r="J6" i="32"/>
  <c r="K6" i="32" s="1"/>
  <c r="H6" i="32"/>
  <c r="I6" i="32" s="1"/>
  <c r="F6" i="32"/>
  <c r="E6" i="32"/>
  <c r="C6" i="32"/>
  <c r="D6" i="32" s="1"/>
  <c r="K10" i="30"/>
  <c r="I10" i="30"/>
  <c r="F10" i="30"/>
  <c r="D10" i="30"/>
  <c r="G10" i="30" s="1"/>
  <c r="G9" i="30" s="1"/>
  <c r="J9" i="30"/>
  <c r="K9" i="30" s="1"/>
  <c r="H9" i="30"/>
  <c r="I9" i="30" s="1"/>
  <c r="E9" i="30"/>
  <c r="F9" i="30" s="1"/>
  <c r="D9" i="30"/>
  <c r="C9" i="30"/>
  <c r="B9" i="30"/>
  <c r="K8" i="30"/>
  <c r="I8" i="30"/>
  <c r="F8" i="30"/>
  <c r="D8" i="30"/>
  <c r="G8" i="30" s="1"/>
  <c r="K7" i="30"/>
  <c r="I7" i="30"/>
  <c r="F7" i="30"/>
  <c r="D7" i="30"/>
  <c r="G7" i="30" s="1"/>
  <c r="J6" i="30"/>
  <c r="K6" i="30" s="1"/>
  <c r="H6" i="30"/>
  <c r="I6" i="30" s="1"/>
  <c r="E6" i="30"/>
  <c r="F6" i="30" s="1"/>
  <c r="C6" i="30"/>
  <c r="D6" i="30" s="1"/>
  <c r="B14" i="30"/>
  <c r="B6" i="29"/>
  <c r="H17" i="28"/>
  <c r="J9" i="28"/>
  <c r="H9" i="28"/>
  <c r="B6" i="28"/>
  <c r="B6" i="27"/>
  <c r="J9" i="26"/>
  <c r="H9" i="26"/>
  <c r="B6" i="26"/>
  <c r="J9" i="25"/>
  <c r="H9" i="25"/>
  <c r="B6" i="25"/>
  <c r="H9" i="24"/>
  <c r="B6" i="24"/>
  <c r="B17" i="24"/>
  <c r="J9" i="23"/>
  <c r="H9" i="23"/>
  <c r="B6" i="23"/>
  <c r="G8" i="32" l="1"/>
  <c r="G6" i="32" s="1"/>
  <c r="G6" i="30"/>
  <c r="G6" i="31"/>
  <c r="H9" i="21"/>
  <c r="C9" i="1"/>
  <c r="J32" i="1"/>
  <c r="J31" i="21"/>
  <c r="J31" i="23"/>
  <c r="J31" i="24"/>
  <c r="J31" i="1"/>
  <c r="J30" i="1"/>
  <c r="J29" i="1"/>
  <c r="I32" i="1"/>
  <c r="I31" i="21"/>
  <c r="I31" i="23"/>
  <c r="I31" i="24"/>
  <c r="I31" i="25"/>
  <c r="I31" i="26"/>
  <c r="I31" i="27"/>
  <c r="I31" i="28"/>
  <c r="I31" i="29"/>
  <c r="I39" i="30"/>
  <c r="I39" i="31"/>
  <c r="I39" i="32"/>
  <c r="I31" i="1"/>
  <c r="I30" i="21"/>
  <c r="I30" i="23"/>
  <c r="I30" i="24"/>
  <c r="I30" i="25"/>
  <c r="I30" i="26"/>
  <c r="I30" i="27"/>
  <c r="I30" i="28"/>
  <c r="I30" i="29"/>
  <c r="I38" i="30"/>
  <c r="I38" i="31"/>
  <c r="I38" i="32"/>
  <c r="I30" i="1"/>
  <c r="I29" i="21"/>
  <c r="I29" i="23"/>
  <c r="I29" i="24"/>
  <c r="I29" i="25"/>
  <c r="I29" i="26"/>
  <c r="I29" i="27"/>
  <c r="I29" i="28"/>
  <c r="I29" i="29"/>
  <c r="I37" i="30"/>
  <c r="I37" i="31"/>
  <c r="I37" i="32"/>
  <c r="I29" i="1"/>
  <c r="C44" i="1" l="1"/>
  <c r="E29" i="1"/>
  <c r="E29" i="21" s="1"/>
  <c r="E29" i="23" s="1"/>
  <c r="E29" i="24" s="1"/>
  <c r="E29" i="25" s="1"/>
  <c r="E29" i="26" s="1"/>
  <c r="E29" i="27" s="1"/>
  <c r="E29" i="28" s="1"/>
  <c r="E29" i="29" s="1"/>
  <c r="E37" i="30" s="1"/>
  <c r="E30" i="1"/>
  <c r="A2" i="21"/>
  <c r="A2" i="23"/>
  <c r="A2" i="24"/>
  <c r="A2" i="25"/>
  <c r="A2" i="26"/>
  <c r="A2" i="27"/>
  <c r="A2" i="28"/>
  <c r="A2" i="29"/>
  <c r="A2" i="30"/>
  <c r="A2" i="31"/>
  <c r="A2" i="32"/>
  <c r="A2" i="1"/>
  <c r="E33" i="32"/>
  <c r="C33" i="32"/>
  <c r="B33" i="32"/>
  <c r="J27" i="32"/>
  <c r="H27" i="32"/>
  <c r="I40" i="32" s="1"/>
  <c r="E27" i="32"/>
  <c r="C27" i="32"/>
  <c r="B27" i="32"/>
  <c r="J18" i="32"/>
  <c r="H18" i="32"/>
  <c r="E18" i="32"/>
  <c r="C18" i="32"/>
  <c r="B18" i="32"/>
  <c r="J14" i="32"/>
  <c r="H14" i="32"/>
  <c r="E14" i="32"/>
  <c r="C14" i="32"/>
  <c r="B14" i="32"/>
  <c r="E33" i="31"/>
  <c r="C33" i="31"/>
  <c r="B33" i="31"/>
  <c r="J27" i="31"/>
  <c r="H27" i="31"/>
  <c r="I40" i="31" s="1"/>
  <c r="E27" i="31"/>
  <c r="C27" i="31"/>
  <c r="B27" i="31"/>
  <c r="J18" i="31"/>
  <c r="H18" i="31"/>
  <c r="E18" i="31"/>
  <c r="C18" i="31"/>
  <c r="B18" i="31"/>
  <c r="J14" i="31"/>
  <c r="H14" i="31"/>
  <c r="E14" i="31"/>
  <c r="C14" i="31"/>
  <c r="E33" i="30"/>
  <c r="C33" i="30"/>
  <c r="B33" i="30"/>
  <c r="J27" i="30"/>
  <c r="H27" i="30"/>
  <c r="I40" i="30" s="1"/>
  <c r="E27" i="30"/>
  <c r="C27" i="30"/>
  <c r="B27" i="30"/>
  <c r="J18" i="30"/>
  <c r="H18" i="30"/>
  <c r="E18" i="30"/>
  <c r="C18" i="30"/>
  <c r="B18" i="30"/>
  <c r="J14" i="30"/>
  <c r="H14" i="30"/>
  <c r="E14" i="30"/>
  <c r="C14" i="30"/>
  <c r="E25" i="29"/>
  <c r="C25" i="29"/>
  <c r="B25" i="29"/>
  <c r="J19" i="29"/>
  <c r="H19" i="29"/>
  <c r="I32" i="29" s="1"/>
  <c r="E19" i="29"/>
  <c r="C19" i="29"/>
  <c r="B19" i="29"/>
  <c r="J10" i="29"/>
  <c r="H10" i="29"/>
  <c r="E10" i="29"/>
  <c r="C10" i="29"/>
  <c r="B10" i="29"/>
  <c r="J6" i="29"/>
  <c r="H6" i="29"/>
  <c r="E6" i="29"/>
  <c r="C6" i="29"/>
  <c r="E25" i="28"/>
  <c r="C25" i="28"/>
  <c r="B25" i="28"/>
  <c r="J19" i="28"/>
  <c r="H19" i="28"/>
  <c r="I32" i="28" s="1"/>
  <c r="E19" i="28"/>
  <c r="C19" i="28"/>
  <c r="B19" i="28"/>
  <c r="J10" i="28"/>
  <c r="H10" i="28"/>
  <c r="E10" i="28"/>
  <c r="C10" i="28"/>
  <c r="B10" i="28"/>
  <c r="J6" i="28"/>
  <c r="H6" i="28"/>
  <c r="E6" i="28"/>
  <c r="C6" i="28"/>
  <c r="E25" i="27"/>
  <c r="C25" i="27"/>
  <c r="B25" i="27"/>
  <c r="J19" i="27"/>
  <c r="H19" i="27"/>
  <c r="I32" i="27" s="1"/>
  <c r="E19" i="27"/>
  <c r="C19" i="27"/>
  <c r="B19" i="27"/>
  <c r="J10" i="27"/>
  <c r="H10" i="27"/>
  <c r="E10" i="27"/>
  <c r="C10" i="27"/>
  <c r="B10" i="27"/>
  <c r="J6" i="27"/>
  <c r="H6" i="27"/>
  <c r="E6" i="27"/>
  <c r="C6" i="27"/>
  <c r="E25" i="26"/>
  <c r="C25" i="26"/>
  <c r="B25" i="26"/>
  <c r="J19" i="26"/>
  <c r="H19" i="26"/>
  <c r="I32" i="26" s="1"/>
  <c r="E19" i="26"/>
  <c r="C19" i="26"/>
  <c r="B19" i="26"/>
  <c r="J10" i="26"/>
  <c r="H10" i="26"/>
  <c r="E10" i="26"/>
  <c r="C10" i="26"/>
  <c r="B10" i="26"/>
  <c r="J6" i="26"/>
  <c r="H6" i="26"/>
  <c r="E6" i="26"/>
  <c r="C6" i="26"/>
  <c r="E25" i="25"/>
  <c r="C25" i="25"/>
  <c r="B25" i="25"/>
  <c r="J19" i="25"/>
  <c r="H19" i="25"/>
  <c r="I32" i="25" s="1"/>
  <c r="E19" i="25"/>
  <c r="C19" i="25"/>
  <c r="B19" i="25"/>
  <c r="J10" i="25"/>
  <c r="H10" i="25"/>
  <c r="E10" i="25"/>
  <c r="C10" i="25"/>
  <c r="B10" i="25"/>
  <c r="J6" i="25"/>
  <c r="H6" i="25"/>
  <c r="E6" i="25"/>
  <c r="C6" i="25"/>
  <c r="B43" i="24"/>
  <c r="B43" i="25" s="1"/>
  <c r="E25" i="24"/>
  <c r="C25" i="24"/>
  <c r="B25" i="24"/>
  <c r="J19" i="24"/>
  <c r="H19" i="24"/>
  <c r="I32" i="24" s="1"/>
  <c r="E19" i="24"/>
  <c r="C19" i="24"/>
  <c r="B19" i="24"/>
  <c r="J10" i="24"/>
  <c r="H10" i="24"/>
  <c r="E10" i="24"/>
  <c r="C10" i="24"/>
  <c r="B10" i="24"/>
  <c r="J6" i="24"/>
  <c r="H6" i="24"/>
  <c r="E6" i="24"/>
  <c r="C6" i="24"/>
  <c r="B43" i="23"/>
  <c r="B42" i="23"/>
  <c r="B42" i="24" s="1"/>
  <c r="B42" i="25" s="1"/>
  <c r="B42" i="26" s="1"/>
  <c r="C43" i="21"/>
  <c r="C43" i="23" s="1"/>
  <c r="C43" i="24" s="1"/>
  <c r="B43" i="21"/>
  <c r="B44" i="1"/>
  <c r="C42" i="21"/>
  <c r="C42" i="23" s="1"/>
  <c r="C42" i="24" s="1"/>
  <c r="C42" i="25" s="1"/>
  <c r="C42" i="26" s="1"/>
  <c r="C42" i="27" s="1"/>
  <c r="C42" i="28" s="1"/>
  <c r="C42" i="29" s="1"/>
  <c r="C50" i="30" s="1"/>
  <c r="B42" i="21"/>
  <c r="E25" i="23"/>
  <c r="C25" i="23"/>
  <c r="B25" i="23"/>
  <c r="J19" i="23"/>
  <c r="H19" i="23"/>
  <c r="I32" i="23" s="1"/>
  <c r="E19" i="23"/>
  <c r="C19" i="23"/>
  <c r="B19" i="23"/>
  <c r="J10" i="23"/>
  <c r="H10" i="23"/>
  <c r="E10" i="23"/>
  <c r="C10" i="23"/>
  <c r="B10" i="23"/>
  <c r="J6" i="23"/>
  <c r="H6" i="23"/>
  <c r="E6" i="23"/>
  <c r="C6" i="23"/>
  <c r="E37" i="31" l="1"/>
  <c r="E37" i="32" s="1"/>
  <c r="B44" i="25"/>
  <c r="B43" i="26"/>
  <c r="B43" i="27" s="1"/>
  <c r="C50" i="31"/>
  <c r="C50" i="32" s="1"/>
  <c r="C44" i="24"/>
  <c r="C43" i="25"/>
  <c r="B42" i="27"/>
  <c r="B42" i="28" s="1"/>
  <c r="B44" i="24"/>
  <c r="C44" i="23"/>
  <c r="B44" i="23"/>
  <c r="E30" i="21"/>
  <c r="E30" i="23" s="1"/>
  <c r="D18" i="1"/>
  <c r="D18" i="21" s="1"/>
  <c r="D18" i="23" s="1"/>
  <c r="D18" i="24" s="1"/>
  <c r="D18" i="25" s="1"/>
  <c r="D18" i="26" s="1"/>
  <c r="D18" i="27" s="1"/>
  <c r="D18" i="28" s="1"/>
  <c r="D17" i="1"/>
  <c r="D17" i="21" s="1"/>
  <c r="D13" i="21"/>
  <c r="D13" i="1"/>
  <c r="D10" i="1" s="1"/>
  <c r="D12" i="1"/>
  <c r="D11" i="1"/>
  <c r="D11" i="21" s="1"/>
  <c r="D11" i="23" s="1"/>
  <c r="D11" i="24" s="1"/>
  <c r="D11" i="25" s="1"/>
  <c r="D11" i="26" s="1"/>
  <c r="D11" i="27" s="1"/>
  <c r="D11" i="28" s="1"/>
  <c r="D11" i="29" s="1"/>
  <c r="D8" i="1"/>
  <c r="D8" i="21" s="1"/>
  <c r="D9" i="1"/>
  <c r="D9" i="21" s="1"/>
  <c r="D7" i="1"/>
  <c r="D7" i="21" s="1"/>
  <c r="D7" i="23" s="1"/>
  <c r="D7" i="24" s="1"/>
  <c r="D7" i="25" s="1"/>
  <c r="C44" i="21"/>
  <c r="B44" i="21"/>
  <c r="E25" i="21"/>
  <c r="C25" i="21"/>
  <c r="B25" i="21"/>
  <c r="J19" i="21"/>
  <c r="H19" i="21"/>
  <c r="I32" i="21" s="1"/>
  <c r="E19" i="21"/>
  <c r="C19" i="21"/>
  <c r="B19" i="21"/>
  <c r="J10" i="21"/>
  <c r="H10" i="21"/>
  <c r="E10" i="21"/>
  <c r="C10" i="21"/>
  <c r="B10" i="21"/>
  <c r="J6" i="21"/>
  <c r="H6" i="21"/>
  <c r="E6" i="21"/>
  <c r="C6" i="21"/>
  <c r="B6" i="21"/>
  <c r="B44" i="26" l="1"/>
  <c r="B44" i="27"/>
  <c r="B43" i="28"/>
  <c r="B43" i="29" s="1"/>
  <c r="B44" i="28"/>
  <c r="B42" i="29"/>
  <c r="B50" i="30" s="1"/>
  <c r="B50" i="31" s="1"/>
  <c r="B50" i="32" s="1"/>
  <c r="D19" i="30"/>
  <c r="D18" i="29"/>
  <c r="D26" i="30" s="1"/>
  <c r="D26" i="31" s="1"/>
  <c r="D26" i="32" s="1"/>
  <c r="C44" i="25"/>
  <c r="C43" i="26"/>
  <c r="D7" i="26"/>
  <c r="D7" i="27" s="1"/>
  <c r="D7" i="28" s="1"/>
  <c r="E31" i="23"/>
  <c r="E30" i="24"/>
  <c r="E31" i="21"/>
  <c r="D17" i="23"/>
  <c r="D19" i="21"/>
  <c r="G12" i="1"/>
  <c r="D13" i="23"/>
  <c r="D13" i="24" s="1"/>
  <c r="D12" i="21"/>
  <c r="D9" i="23"/>
  <c r="D9" i="24" s="1"/>
  <c r="D8" i="23"/>
  <c r="D6" i="1"/>
  <c r="D10" i="21"/>
  <c r="D6" i="21"/>
  <c r="B19" i="1"/>
  <c r="B28" i="1" s="1"/>
  <c r="B28" i="21" s="1"/>
  <c r="B28" i="23" s="1"/>
  <c r="B28" i="24" s="1"/>
  <c r="B28" i="25" s="1"/>
  <c r="B28" i="26" s="1"/>
  <c r="B28" i="27" s="1"/>
  <c r="B28" i="28" s="1"/>
  <c r="B28" i="29" s="1"/>
  <c r="B36" i="30" s="1"/>
  <c r="B36" i="31" s="1"/>
  <c r="B36" i="32" s="1"/>
  <c r="F24" i="1"/>
  <c r="F24" i="21" s="1"/>
  <c r="F23" i="1"/>
  <c r="F23" i="21" s="1"/>
  <c r="F23" i="23" s="1"/>
  <c r="F23" i="24" s="1"/>
  <c r="D24" i="1"/>
  <c r="D24" i="21" s="1"/>
  <c r="D24" i="23" s="1"/>
  <c r="D24" i="24" s="1"/>
  <c r="D24" i="25" s="1"/>
  <c r="D24" i="26" s="1"/>
  <c r="D24" i="27" s="1"/>
  <c r="D24" i="28" s="1"/>
  <c r="D23" i="1"/>
  <c r="D23" i="21" s="1"/>
  <c r="D23" i="23" s="1"/>
  <c r="D23" i="24" s="1"/>
  <c r="B25" i="1"/>
  <c r="B33" i="1" s="1"/>
  <c r="B33" i="21" s="1"/>
  <c r="B33" i="23" s="1"/>
  <c r="B33" i="24" s="1"/>
  <c r="E25" i="1"/>
  <c r="C25" i="1"/>
  <c r="K18" i="1"/>
  <c r="K17" i="1"/>
  <c r="I17" i="1"/>
  <c r="I17" i="21" s="1"/>
  <c r="I18" i="1"/>
  <c r="I18" i="21" s="1"/>
  <c r="F18" i="1"/>
  <c r="F17" i="1"/>
  <c r="E19" i="1"/>
  <c r="H19" i="1"/>
  <c r="J19" i="1"/>
  <c r="C19" i="1"/>
  <c r="K12" i="1"/>
  <c r="K12" i="21" s="1"/>
  <c r="K12" i="23" s="1"/>
  <c r="K12" i="24" s="1"/>
  <c r="K12" i="25" s="1"/>
  <c r="K12" i="26" s="1"/>
  <c r="K12" i="27" s="1"/>
  <c r="K12" i="28" s="1"/>
  <c r="K12" i="29" s="1"/>
  <c r="K20" i="30" s="1"/>
  <c r="K20" i="31" s="1"/>
  <c r="K20" i="32" s="1"/>
  <c r="K13" i="1"/>
  <c r="K13" i="21" s="1"/>
  <c r="K13" i="23" s="1"/>
  <c r="K13" i="24" s="1"/>
  <c r="K13" i="25" s="1"/>
  <c r="K13" i="26" s="1"/>
  <c r="K13" i="27" s="1"/>
  <c r="K13" i="28" s="1"/>
  <c r="K13" i="29" s="1"/>
  <c r="K21" i="30" s="1"/>
  <c r="K21" i="31" s="1"/>
  <c r="K21" i="32" s="1"/>
  <c r="K11" i="1"/>
  <c r="I12" i="1"/>
  <c r="I12" i="21" s="1"/>
  <c r="I12" i="23" s="1"/>
  <c r="I12" i="24" s="1"/>
  <c r="I12" i="25" s="1"/>
  <c r="I12" i="26" s="1"/>
  <c r="I12" i="27" s="1"/>
  <c r="I12" i="28" s="1"/>
  <c r="I12" i="29" s="1"/>
  <c r="I20" i="30" s="1"/>
  <c r="I20" i="31" s="1"/>
  <c r="I20" i="32" s="1"/>
  <c r="I13" i="1"/>
  <c r="I13" i="21" s="1"/>
  <c r="I13" i="23" s="1"/>
  <c r="I13" i="24" s="1"/>
  <c r="I13" i="25" s="1"/>
  <c r="I13" i="26" s="1"/>
  <c r="I13" i="27" s="1"/>
  <c r="I13" i="28" s="1"/>
  <c r="I13" i="29" s="1"/>
  <c r="I21" i="30" s="1"/>
  <c r="I21" i="31" s="1"/>
  <c r="I21" i="32" s="1"/>
  <c r="I11" i="1"/>
  <c r="F12" i="1"/>
  <c r="F12" i="21" s="1"/>
  <c r="F12" i="23" s="1"/>
  <c r="F12" i="24" s="1"/>
  <c r="F12" i="25" s="1"/>
  <c r="F12" i="26" s="1"/>
  <c r="F12" i="27" s="1"/>
  <c r="F12" i="28" s="1"/>
  <c r="F12" i="29" s="1"/>
  <c r="F20" i="30" s="1"/>
  <c r="F20" i="31" s="1"/>
  <c r="F20" i="32" s="1"/>
  <c r="F13" i="1"/>
  <c r="G13" i="1" s="1"/>
  <c r="F11" i="1"/>
  <c r="C10" i="1"/>
  <c r="E10" i="1"/>
  <c r="H10" i="1"/>
  <c r="J10" i="1"/>
  <c r="B10" i="1"/>
  <c r="K9" i="1"/>
  <c r="K8" i="1"/>
  <c r="K7" i="1"/>
  <c r="J6" i="1"/>
  <c r="I8" i="1"/>
  <c r="I8" i="21" s="1"/>
  <c r="I8" i="23" s="1"/>
  <c r="I8" i="24" s="1"/>
  <c r="I8" i="25" s="1"/>
  <c r="I8" i="26" s="1"/>
  <c r="I8" i="27" s="1"/>
  <c r="I8" i="28" s="1"/>
  <c r="I8" i="29" s="1"/>
  <c r="I16" i="30" s="1"/>
  <c r="I16" i="31" s="1"/>
  <c r="I16" i="32" s="1"/>
  <c r="I9" i="1"/>
  <c r="I9" i="21" s="1"/>
  <c r="I7" i="1"/>
  <c r="H6" i="1"/>
  <c r="F8" i="1"/>
  <c r="G8" i="1" s="1"/>
  <c r="F9" i="1"/>
  <c r="G9" i="1" s="1"/>
  <c r="F7" i="1"/>
  <c r="E6" i="1"/>
  <c r="C6" i="1"/>
  <c r="I9" i="23" l="1"/>
  <c r="J30" i="21"/>
  <c r="B33" i="25"/>
  <c r="D13" i="25"/>
  <c r="C43" i="27"/>
  <c r="C44" i="26"/>
  <c r="D25" i="24"/>
  <c r="B34" i="24" s="1"/>
  <c r="B35" i="24" s="1"/>
  <c r="D23" i="25"/>
  <c r="D24" i="29"/>
  <c r="D32" i="30" s="1"/>
  <c r="D32" i="31" s="1"/>
  <c r="D32" i="32" s="1"/>
  <c r="F23" i="25"/>
  <c r="D19" i="31"/>
  <c r="D19" i="23"/>
  <c r="D17" i="24"/>
  <c r="D6" i="23"/>
  <c r="D8" i="24"/>
  <c r="B44" i="29"/>
  <c r="B51" i="30"/>
  <c r="D9" i="25"/>
  <c r="D7" i="29"/>
  <c r="E30" i="25"/>
  <c r="E31" i="24"/>
  <c r="F25" i="21"/>
  <c r="F24" i="23"/>
  <c r="D25" i="23"/>
  <c r="B34" i="23" s="1"/>
  <c r="B35" i="23" s="1"/>
  <c r="G12" i="21"/>
  <c r="D12" i="23"/>
  <c r="D12" i="24" s="1"/>
  <c r="I17" i="23"/>
  <c r="K8" i="21"/>
  <c r="K8" i="23" s="1"/>
  <c r="K17" i="21"/>
  <c r="K17" i="23" s="1"/>
  <c r="K9" i="21"/>
  <c r="K9" i="23" s="1"/>
  <c r="K11" i="21"/>
  <c r="K11" i="23" s="1"/>
  <c r="K10" i="23" s="1"/>
  <c r="K18" i="21"/>
  <c r="K18" i="23" s="1"/>
  <c r="G7" i="1"/>
  <c r="I7" i="21"/>
  <c r="G11" i="1"/>
  <c r="G17" i="1"/>
  <c r="G18" i="1"/>
  <c r="I11" i="21"/>
  <c r="I18" i="23"/>
  <c r="D25" i="21"/>
  <c r="B34" i="21" s="1"/>
  <c r="B35" i="21" s="1"/>
  <c r="F25" i="1"/>
  <c r="I19" i="21"/>
  <c r="F18" i="21"/>
  <c r="F19" i="1"/>
  <c r="F17" i="21"/>
  <c r="K6" i="1"/>
  <c r="K7" i="21"/>
  <c r="K7" i="23" s="1"/>
  <c r="F13" i="21"/>
  <c r="F11" i="21"/>
  <c r="F9" i="21"/>
  <c r="F8" i="21"/>
  <c r="F7" i="21"/>
  <c r="D25" i="1"/>
  <c r="B34" i="1" s="1"/>
  <c r="B35" i="1" s="1"/>
  <c r="F10" i="1"/>
  <c r="I10" i="1"/>
  <c r="K10" i="1"/>
  <c r="K19" i="1"/>
  <c r="I19" i="1"/>
  <c r="B29" i="1" s="1"/>
  <c r="B30" i="1" s="1"/>
  <c r="I6" i="1"/>
  <c r="F6" i="1"/>
  <c r="B29" i="21" l="1"/>
  <c r="B30" i="21" s="1"/>
  <c r="J32" i="21"/>
  <c r="I9" i="24"/>
  <c r="J30" i="23"/>
  <c r="I7" i="23"/>
  <c r="J29" i="21"/>
  <c r="D8" i="25"/>
  <c r="D6" i="24"/>
  <c r="D25" i="25"/>
  <c r="B34" i="25" s="1"/>
  <c r="D23" i="26"/>
  <c r="F25" i="23"/>
  <c r="F24" i="24"/>
  <c r="D17" i="25"/>
  <c r="D19" i="24"/>
  <c r="D9" i="26"/>
  <c r="C44" i="27"/>
  <c r="C43" i="28"/>
  <c r="B52" i="30"/>
  <c r="B51" i="31"/>
  <c r="D13" i="26"/>
  <c r="D19" i="32"/>
  <c r="D15" i="30"/>
  <c r="B35" i="25"/>
  <c r="B33" i="26"/>
  <c r="F23" i="26"/>
  <c r="F23" i="27" s="1"/>
  <c r="G12" i="24"/>
  <c r="D12" i="25"/>
  <c r="D10" i="24"/>
  <c r="E31" i="25"/>
  <c r="E30" i="26"/>
  <c r="K10" i="21"/>
  <c r="K18" i="24"/>
  <c r="K17" i="24"/>
  <c r="K17" i="25" s="1"/>
  <c r="K17" i="26" s="1"/>
  <c r="K17" i="27" s="1"/>
  <c r="K17" i="28" s="1"/>
  <c r="K17" i="29" s="1"/>
  <c r="K25" i="30" s="1"/>
  <c r="K25" i="31" s="1"/>
  <c r="K25" i="32" s="1"/>
  <c r="I17" i="24"/>
  <c r="I17" i="25" s="1"/>
  <c r="I17" i="26" s="1"/>
  <c r="K11" i="24"/>
  <c r="K9" i="24"/>
  <c r="K9" i="25" s="1"/>
  <c r="K9" i="26" s="1"/>
  <c r="K9" i="27" s="1"/>
  <c r="K9" i="28" s="1"/>
  <c r="K9" i="29" s="1"/>
  <c r="K17" i="30" s="1"/>
  <c r="K17" i="31" s="1"/>
  <c r="K17" i="32" s="1"/>
  <c r="K8" i="24"/>
  <c r="K8" i="25" s="1"/>
  <c r="K8" i="26" s="1"/>
  <c r="K8" i="27" s="1"/>
  <c r="K8" i="28" s="1"/>
  <c r="K8" i="29" s="1"/>
  <c r="K16" i="30" s="1"/>
  <c r="K16" i="31" s="1"/>
  <c r="K16" i="32" s="1"/>
  <c r="K7" i="24"/>
  <c r="I18" i="24"/>
  <c r="I18" i="25" s="1"/>
  <c r="I18" i="26" s="1"/>
  <c r="I18" i="27" s="1"/>
  <c r="I18" i="28" s="1"/>
  <c r="I18" i="29" s="1"/>
  <c r="I26" i="30" s="1"/>
  <c r="I26" i="31" s="1"/>
  <c r="I26" i="32" s="1"/>
  <c r="I6" i="21"/>
  <c r="I19" i="23"/>
  <c r="K19" i="21"/>
  <c r="K19" i="23"/>
  <c r="K6" i="23"/>
  <c r="G17" i="21"/>
  <c r="F17" i="23"/>
  <c r="G18" i="21"/>
  <c r="F18" i="23"/>
  <c r="I10" i="21"/>
  <c r="I11" i="23"/>
  <c r="G11" i="21"/>
  <c r="F11" i="23"/>
  <c r="F13" i="23"/>
  <c r="G13" i="21"/>
  <c r="G7" i="21"/>
  <c r="F7" i="23"/>
  <c r="F8" i="23"/>
  <c r="G8" i="21"/>
  <c r="F9" i="23"/>
  <c r="G9" i="21"/>
  <c r="G12" i="23"/>
  <c r="D10" i="23"/>
  <c r="K6" i="21"/>
  <c r="F10" i="21"/>
  <c r="F19" i="21"/>
  <c r="G19" i="1"/>
  <c r="G6" i="1"/>
  <c r="F6" i="21"/>
  <c r="B29" i="23" l="1"/>
  <c r="B30" i="23" s="1"/>
  <c r="J32" i="23"/>
  <c r="I9" i="25"/>
  <c r="J30" i="24"/>
  <c r="I6" i="23"/>
  <c r="J29" i="23"/>
  <c r="I7" i="24"/>
  <c r="J29" i="24" s="1"/>
  <c r="B33" i="27"/>
  <c r="G9" i="23"/>
  <c r="F9" i="24"/>
  <c r="G8" i="23"/>
  <c r="F8" i="24"/>
  <c r="D17" i="26"/>
  <c r="D19" i="25"/>
  <c r="D15" i="31"/>
  <c r="F24" i="25"/>
  <c r="F25" i="24"/>
  <c r="D9" i="27"/>
  <c r="D23" i="27"/>
  <c r="D25" i="26"/>
  <c r="B34" i="26" s="1"/>
  <c r="B35" i="26" s="1"/>
  <c r="G12" i="25"/>
  <c r="D12" i="26"/>
  <c r="D10" i="25"/>
  <c r="B52" i="31"/>
  <c r="B51" i="32"/>
  <c r="B52" i="32" s="1"/>
  <c r="D8" i="26"/>
  <c r="D6" i="25"/>
  <c r="G13" i="23"/>
  <c r="F13" i="24"/>
  <c r="D13" i="27"/>
  <c r="F23" i="28"/>
  <c r="C44" i="28"/>
  <c r="C43" i="29"/>
  <c r="E30" i="27"/>
  <c r="I19" i="25"/>
  <c r="I19" i="26"/>
  <c r="I17" i="27"/>
  <c r="K19" i="24"/>
  <c r="K18" i="25"/>
  <c r="K10" i="24"/>
  <c r="K11" i="25"/>
  <c r="K6" i="24"/>
  <c r="K7" i="25"/>
  <c r="K7" i="26" s="1"/>
  <c r="I19" i="24"/>
  <c r="I10" i="23"/>
  <c r="I11" i="24"/>
  <c r="G17" i="23"/>
  <c r="F17" i="24"/>
  <c r="G18" i="23"/>
  <c r="F18" i="24"/>
  <c r="F18" i="25" s="1"/>
  <c r="G7" i="23"/>
  <c r="F7" i="24"/>
  <c r="F7" i="25" s="1"/>
  <c r="F10" i="23"/>
  <c r="F11" i="24"/>
  <c r="F11" i="25" s="1"/>
  <c r="G11" i="23"/>
  <c r="G10" i="23" s="1"/>
  <c r="G10" i="21"/>
  <c r="G19" i="21"/>
  <c r="F19" i="23"/>
  <c r="F6" i="23"/>
  <c r="G6" i="21"/>
  <c r="I7" i="25" l="1"/>
  <c r="J29" i="25" s="1"/>
  <c r="B29" i="26"/>
  <c r="B30" i="26" s="1"/>
  <c r="J32" i="26"/>
  <c r="B29" i="25"/>
  <c r="B30" i="25" s="1"/>
  <c r="J32" i="25"/>
  <c r="B29" i="24"/>
  <c r="B30" i="24" s="1"/>
  <c r="J32" i="24"/>
  <c r="K6" i="25"/>
  <c r="I9" i="26"/>
  <c r="J30" i="25"/>
  <c r="I6" i="24"/>
  <c r="G6" i="23"/>
  <c r="F24" i="26"/>
  <c r="F25" i="25"/>
  <c r="D6" i="26"/>
  <c r="D8" i="27"/>
  <c r="F23" i="29"/>
  <c r="G12" i="26"/>
  <c r="D12" i="27"/>
  <c r="D10" i="26"/>
  <c r="D17" i="27"/>
  <c r="D19" i="26"/>
  <c r="F8" i="25"/>
  <c r="G8" i="24"/>
  <c r="D13" i="28"/>
  <c r="F9" i="25"/>
  <c r="G9" i="24"/>
  <c r="F13" i="25"/>
  <c r="G13" i="24"/>
  <c r="B33" i="28"/>
  <c r="C51" i="30"/>
  <c r="C44" i="29"/>
  <c r="D15" i="32"/>
  <c r="D23" i="28"/>
  <c r="D25" i="27"/>
  <c r="B34" i="27" s="1"/>
  <c r="B35" i="27" s="1"/>
  <c r="D9" i="28"/>
  <c r="D9" i="29" s="1"/>
  <c r="E31" i="27"/>
  <c r="E30" i="28"/>
  <c r="I19" i="27"/>
  <c r="I17" i="28"/>
  <c r="K6" i="26"/>
  <c r="K7" i="27"/>
  <c r="F7" i="26"/>
  <c r="F7" i="27" s="1"/>
  <c r="F7" i="28" s="1"/>
  <c r="F7" i="29" s="1"/>
  <c r="F15" i="30" s="1"/>
  <c r="F15" i="31" s="1"/>
  <c r="F15" i="32" s="1"/>
  <c r="F11" i="26"/>
  <c r="F11" i="27" s="1"/>
  <c r="F11" i="28" s="1"/>
  <c r="F11" i="29" s="1"/>
  <c r="F19" i="30" s="1"/>
  <c r="F19" i="31" s="1"/>
  <c r="F19" i="32" s="1"/>
  <c r="G18" i="25"/>
  <c r="F18" i="26"/>
  <c r="K10" i="25"/>
  <c r="K11" i="26"/>
  <c r="K19" i="25"/>
  <c r="K18" i="26"/>
  <c r="G11" i="25"/>
  <c r="G7" i="25"/>
  <c r="G19" i="23"/>
  <c r="G17" i="24"/>
  <c r="F17" i="25"/>
  <c r="F17" i="26" s="1"/>
  <c r="F17" i="27" s="1"/>
  <c r="I10" i="24"/>
  <c r="I11" i="25"/>
  <c r="J31" i="25" s="1"/>
  <c r="F10" i="24"/>
  <c r="G11" i="24"/>
  <c r="G10" i="24" s="1"/>
  <c r="F6" i="24"/>
  <c r="G7" i="24"/>
  <c r="F19" i="24"/>
  <c r="G18" i="24"/>
  <c r="B6" i="13"/>
  <c r="I7" i="26" l="1"/>
  <c r="J29" i="26" s="1"/>
  <c r="I6" i="25"/>
  <c r="B29" i="27"/>
  <c r="B30" i="27" s="1"/>
  <c r="J32" i="27"/>
  <c r="I9" i="27"/>
  <c r="J30" i="26"/>
  <c r="G6" i="24"/>
  <c r="C51" i="31"/>
  <c r="C52" i="30"/>
  <c r="B33" i="29"/>
  <c r="F13" i="26"/>
  <c r="G13" i="25"/>
  <c r="F31" i="30"/>
  <c r="F9" i="26"/>
  <c r="G9" i="25"/>
  <c r="D17" i="30"/>
  <c r="D6" i="27"/>
  <c r="D8" i="28"/>
  <c r="G19" i="32"/>
  <c r="F10" i="25"/>
  <c r="D23" i="29"/>
  <c r="D25" i="28"/>
  <c r="B34" i="28" s="1"/>
  <c r="B35" i="28" s="1"/>
  <c r="D13" i="29"/>
  <c r="G12" i="27"/>
  <c r="D12" i="28"/>
  <c r="D10" i="27"/>
  <c r="G15" i="32"/>
  <c r="D17" i="28"/>
  <c r="D19" i="27"/>
  <c r="G10" i="25"/>
  <c r="F6" i="25"/>
  <c r="F8" i="26"/>
  <c r="G8" i="25"/>
  <c r="F25" i="26"/>
  <c r="F24" i="27"/>
  <c r="E30" i="29"/>
  <c r="E31" i="28"/>
  <c r="G19" i="31"/>
  <c r="G15" i="31"/>
  <c r="G19" i="30"/>
  <c r="G15" i="30"/>
  <c r="G11" i="29"/>
  <c r="I19" i="28"/>
  <c r="I17" i="29"/>
  <c r="G7" i="29"/>
  <c r="G17" i="27"/>
  <c r="F17" i="28"/>
  <c r="F17" i="29" s="1"/>
  <c r="F25" i="30" s="1"/>
  <c r="G7" i="28"/>
  <c r="G11" i="28"/>
  <c r="K6" i="27"/>
  <c r="K7" i="28"/>
  <c r="K19" i="26"/>
  <c r="K18" i="27"/>
  <c r="G18" i="26"/>
  <c r="F18" i="27"/>
  <c r="F18" i="28" s="1"/>
  <c r="G11" i="27"/>
  <c r="K10" i="26"/>
  <c r="K11" i="27"/>
  <c r="G7" i="27"/>
  <c r="I10" i="25"/>
  <c r="I11" i="26"/>
  <c r="J31" i="26" s="1"/>
  <c r="G11" i="26"/>
  <c r="F10" i="26"/>
  <c r="F19" i="26"/>
  <c r="G17" i="26"/>
  <c r="G7" i="26"/>
  <c r="F19" i="25"/>
  <c r="G17" i="25"/>
  <c r="G19" i="25" s="1"/>
  <c r="G19" i="24"/>
  <c r="G10" i="1"/>
  <c r="E31" i="1"/>
  <c r="G6" i="25" l="1"/>
  <c r="I7" i="27"/>
  <c r="J29" i="27" s="1"/>
  <c r="I6" i="26"/>
  <c r="B29" i="28"/>
  <c r="B30" i="28" s="1"/>
  <c r="J32" i="28"/>
  <c r="I9" i="28"/>
  <c r="J30" i="27"/>
  <c r="D17" i="31"/>
  <c r="G12" i="28"/>
  <c r="D12" i="29"/>
  <c r="D10" i="28"/>
  <c r="F8" i="27"/>
  <c r="G8" i="26"/>
  <c r="D21" i="30"/>
  <c r="F9" i="27"/>
  <c r="G9" i="26"/>
  <c r="D31" i="30"/>
  <c r="D25" i="29"/>
  <c r="B34" i="29" s="1"/>
  <c r="B35" i="29" s="1"/>
  <c r="F31" i="31"/>
  <c r="F13" i="27"/>
  <c r="G13" i="26"/>
  <c r="G10" i="26" s="1"/>
  <c r="D17" i="29"/>
  <c r="G17" i="29" s="1"/>
  <c r="D19" i="28"/>
  <c r="B41" i="30"/>
  <c r="F6" i="26"/>
  <c r="D8" i="29"/>
  <c r="D6" i="28"/>
  <c r="F24" i="28"/>
  <c r="F25" i="27"/>
  <c r="C52" i="31"/>
  <c r="C51" i="32"/>
  <c r="C52" i="32" s="1"/>
  <c r="E38" i="30"/>
  <c r="E31" i="29"/>
  <c r="F25" i="31"/>
  <c r="F25" i="32" s="1"/>
  <c r="I19" i="29"/>
  <c r="I25" i="30"/>
  <c r="K6" i="28"/>
  <c r="K7" i="29"/>
  <c r="G18" i="28"/>
  <c r="F18" i="29"/>
  <c r="K19" i="27"/>
  <c r="K18" i="28"/>
  <c r="K10" i="27"/>
  <c r="K11" i="28"/>
  <c r="G19" i="26"/>
  <c r="F19" i="28"/>
  <c r="G17" i="28"/>
  <c r="F19" i="27"/>
  <c r="G18" i="27"/>
  <c r="G19" i="27" s="1"/>
  <c r="I10" i="26"/>
  <c r="I11" i="27"/>
  <c r="J31" i="27" s="1"/>
  <c r="I7" i="28" l="1"/>
  <c r="J29" i="28" s="1"/>
  <c r="I6" i="27"/>
  <c r="B29" i="29"/>
  <c r="B30" i="29" s="1"/>
  <c r="J32" i="29"/>
  <c r="I9" i="29"/>
  <c r="J30" i="28"/>
  <c r="G6" i="26"/>
  <c r="D16" i="30"/>
  <c r="D6" i="29"/>
  <c r="D21" i="31"/>
  <c r="F13" i="28"/>
  <c r="G13" i="27"/>
  <c r="G10" i="27" s="1"/>
  <c r="F10" i="27"/>
  <c r="G12" i="29"/>
  <c r="D20" i="30"/>
  <c r="D10" i="29"/>
  <c r="F8" i="28"/>
  <c r="F6" i="27"/>
  <c r="G8" i="27"/>
  <c r="D31" i="31"/>
  <c r="D33" i="30"/>
  <c r="B42" i="30" s="1"/>
  <c r="B43" i="30" s="1"/>
  <c r="F9" i="28"/>
  <c r="G9" i="27"/>
  <c r="F31" i="32"/>
  <c r="F24" i="29"/>
  <c r="F25" i="28"/>
  <c r="D25" i="30"/>
  <c r="D19" i="29"/>
  <c r="D17" i="32"/>
  <c r="B41" i="31"/>
  <c r="E38" i="31"/>
  <c r="E39" i="30"/>
  <c r="I27" i="30"/>
  <c r="I25" i="31"/>
  <c r="K6" i="29"/>
  <c r="K15" i="30"/>
  <c r="G18" i="29"/>
  <c r="G19" i="29" s="1"/>
  <c r="F26" i="30"/>
  <c r="F26" i="31" s="1"/>
  <c r="K19" i="28"/>
  <c r="K18" i="29"/>
  <c r="K10" i="28"/>
  <c r="K11" i="29"/>
  <c r="G19" i="28"/>
  <c r="F19" i="29"/>
  <c r="I10" i="27"/>
  <c r="I11" i="28"/>
  <c r="J31" i="28" s="1"/>
  <c r="I7" i="29" l="1"/>
  <c r="J29" i="29" s="1"/>
  <c r="I6" i="28"/>
  <c r="B37" i="30"/>
  <c r="B38" i="30" s="1"/>
  <c r="J40" i="30"/>
  <c r="I17" i="30"/>
  <c r="J30" i="29"/>
  <c r="F8" i="29"/>
  <c r="F6" i="28"/>
  <c r="G8" i="28"/>
  <c r="D27" i="30"/>
  <c r="D25" i="31"/>
  <c r="G25" i="30"/>
  <c r="I27" i="31"/>
  <c r="I25" i="32"/>
  <c r="I27" i="32" s="1"/>
  <c r="D21" i="32"/>
  <c r="F32" i="30"/>
  <c r="F25" i="29"/>
  <c r="B41" i="32"/>
  <c r="D33" i="31"/>
  <c r="B42" i="31" s="1"/>
  <c r="B43" i="31" s="1"/>
  <c r="D31" i="32"/>
  <c r="D33" i="32" s="1"/>
  <c r="B42" i="32" s="1"/>
  <c r="B43" i="32" s="1"/>
  <c r="G9" i="28"/>
  <c r="F9" i="29"/>
  <c r="G6" i="27"/>
  <c r="D16" i="31"/>
  <c r="D14" i="30"/>
  <c r="G20" i="30"/>
  <c r="D20" i="31"/>
  <c r="D18" i="30"/>
  <c r="F13" i="29"/>
  <c r="F10" i="28"/>
  <c r="G13" i="28"/>
  <c r="G10" i="28" s="1"/>
  <c r="G26" i="31"/>
  <c r="F26" i="32"/>
  <c r="E38" i="32"/>
  <c r="E39" i="32" s="1"/>
  <c r="E39" i="31"/>
  <c r="K14" i="30"/>
  <c r="K15" i="31"/>
  <c r="F27" i="31"/>
  <c r="K19" i="29"/>
  <c r="K26" i="30"/>
  <c r="F27" i="30"/>
  <c r="G26" i="30"/>
  <c r="K10" i="29"/>
  <c r="K19" i="30"/>
  <c r="I10" i="28"/>
  <c r="I11" i="29"/>
  <c r="J31" i="29" s="1"/>
  <c r="I15" i="30" l="1"/>
  <c r="J37" i="30" s="1"/>
  <c r="I6" i="29"/>
  <c r="B37" i="32"/>
  <c r="B38" i="32" s="1"/>
  <c r="J40" i="32"/>
  <c r="B37" i="31"/>
  <c r="B38" i="31" s="1"/>
  <c r="J40" i="31"/>
  <c r="I17" i="31"/>
  <c r="J38" i="30"/>
  <c r="D16" i="32"/>
  <c r="D14" i="32" s="1"/>
  <c r="D14" i="31"/>
  <c r="F17" i="30"/>
  <c r="G9" i="29"/>
  <c r="F21" i="30"/>
  <c r="F10" i="29"/>
  <c r="G13" i="29"/>
  <c r="G10" i="29" s="1"/>
  <c r="F32" i="31"/>
  <c r="F33" i="30"/>
  <c r="G6" i="28"/>
  <c r="F27" i="32"/>
  <c r="G26" i="32"/>
  <c r="G27" i="30"/>
  <c r="D20" i="32"/>
  <c r="G20" i="31"/>
  <c r="D18" i="31"/>
  <c r="D25" i="32"/>
  <c r="D27" i="31"/>
  <c r="G25" i="31"/>
  <c r="G27" i="31" s="1"/>
  <c r="K14" i="31"/>
  <c r="K15" i="32"/>
  <c r="K14" i="32" s="1"/>
  <c r="F16" i="30"/>
  <c r="F6" i="29"/>
  <c r="G8" i="29"/>
  <c r="K27" i="30"/>
  <c r="K26" i="31"/>
  <c r="K18" i="30"/>
  <c r="K19" i="31"/>
  <c r="I10" i="29"/>
  <c r="I19" i="30"/>
  <c r="J39" i="30" s="1"/>
  <c r="I15" i="31" l="1"/>
  <c r="J37" i="31" s="1"/>
  <c r="I14" i="30"/>
  <c r="I17" i="32"/>
  <c r="J38" i="32" s="1"/>
  <c r="J38" i="31"/>
  <c r="F21" i="31"/>
  <c r="F18" i="30"/>
  <c r="G21" i="30"/>
  <c r="G18" i="30" s="1"/>
  <c r="F17" i="31"/>
  <c r="G17" i="30"/>
  <c r="G25" i="32"/>
  <c r="G27" i="32" s="1"/>
  <c r="D27" i="32"/>
  <c r="G6" i="29"/>
  <c r="K18" i="31"/>
  <c r="K19" i="32"/>
  <c r="K18" i="32" s="1"/>
  <c r="F32" i="32"/>
  <c r="F33" i="32" s="1"/>
  <c r="F33" i="31"/>
  <c r="K27" i="31"/>
  <c r="K26" i="32"/>
  <c r="K27" i="32" s="1"/>
  <c r="D18" i="32"/>
  <c r="G20" i="32"/>
  <c r="F16" i="31"/>
  <c r="F14" i="30"/>
  <c r="G16" i="30"/>
  <c r="I18" i="30"/>
  <c r="I19" i="31"/>
  <c r="J39" i="31" s="1"/>
  <c r="G14" i="30" l="1"/>
  <c r="I15" i="32"/>
  <c r="I14" i="32" s="1"/>
  <c r="I14" i="31"/>
  <c r="I18" i="31"/>
  <c r="I19" i="32"/>
  <c r="F16" i="32"/>
  <c r="F14" i="31"/>
  <c r="G16" i="31"/>
  <c r="F17" i="32"/>
  <c r="G17" i="32" s="1"/>
  <c r="G17" i="31"/>
  <c r="F21" i="32"/>
  <c r="F18" i="31"/>
  <c r="G21" i="31"/>
  <c r="G18" i="31" s="1"/>
  <c r="J37" i="32" l="1"/>
  <c r="I18" i="32"/>
  <c r="J39" i="32"/>
  <c r="G14" i="31"/>
  <c r="F18" i="32"/>
  <c r="G21" i="32"/>
  <c r="G18" i="32" s="1"/>
  <c r="G16" i="32"/>
  <c r="G14" i="32" s="1"/>
  <c r="F14" i="32"/>
  <c r="E31" i="26"/>
</calcChain>
</file>

<file path=xl/sharedStrings.xml><?xml version="1.0" encoding="utf-8"?>
<sst xmlns="http://schemas.openxmlformats.org/spreadsheetml/2006/main" count="969" uniqueCount="96">
  <si>
    <t>Descrição</t>
  </si>
  <si>
    <t>DESPESAS CORRENTES</t>
  </si>
  <si>
    <t>Pessoal e encargos sociais</t>
  </si>
  <si>
    <t>Juros e encargos da dívida</t>
  </si>
  <si>
    <t>Outras despesas correntes</t>
  </si>
  <si>
    <t>DESPESAS DE CAPITAL</t>
  </si>
  <si>
    <t>Investimentos</t>
  </si>
  <si>
    <t>Inversões Financeiras</t>
  </si>
  <si>
    <t>Amortização da Dívida</t>
  </si>
  <si>
    <t>Empenhado no Mês</t>
  </si>
  <si>
    <t>Empenho Anulado no Mês</t>
  </si>
  <si>
    <t>Empenhado até o Bimestre</t>
  </si>
  <si>
    <t>Empenho Anulado até o Bimestre</t>
  </si>
  <si>
    <t>Liquidado no Mês</t>
  </si>
  <si>
    <t>Liquidado até o Bimestre</t>
  </si>
  <si>
    <t>Pago no Mês</t>
  </si>
  <si>
    <t>Pago até o Bimestre</t>
  </si>
  <si>
    <t>MODALIDADE 93</t>
  </si>
  <si>
    <t>RATEIO</t>
  </si>
  <si>
    <t>Outras Despesas Correntes</t>
  </si>
  <si>
    <t>Restos Liquidado no Mês</t>
  </si>
  <si>
    <t>Restos Liquidado até Bimestre</t>
  </si>
  <si>
    <t>Restos Pagos no Mes</t>
  </si>
  <si>
    <t>Restos Pagos ate Bimestre</t>
  </si>
  <si>
    <t xml:space="preserve">Valores Tansferidos </t>
  </si>
  <si>
    <t xml:space="preserve">Valores Transferidos </t>
  </si>
  <si>
    <t>Repasses de  Serviços</t>
  </si>
  <si>
    <t>Despesas Serviços</t>
  </si>
  <si>
    <t>Saldo</t>
  </si>
  <si>
    <t>Valor</t>
  </si>
  <si>
    <t>Parcelas</t>
  </si>
  <si>
    <t>Repasses Rateio</t>
  </si>
  <si>
    <t>Parcelas 01/12</t>
  </si>
  <si>
    <t>PLANILHA DOS CONSÓRCIOS - INFORMAÇÃO PARA O ANEXO 12 RREO DA LRF e PARA BAIXA DO SISTEMA COMPENSADO</t>
  </si>
  <si>
    <t>Primeira</t>
  </si>
  <si>
    <t>Demais Parcelas</t>
  </si>
  <si>
    <t>Total</t>
  </si>
  <si>
    <t>Parcelas 02/12</t>
  </si>
  <si>
    <t>Saldo a receber de liquidações de anos anteriores</t>
  </si>
  <si>
    <t>Rateio</t>
  </si>
  <si>
    <t>Serviço</t>
  </si>
  <si>
    <t>Valor a Receber</t>
  </si>
  <si>
    <t>Valor Repassado</t>
  </si>
  <si>
    <t>Despesas COVID19</t>
  </si>
  <si>
    <t>Saldo Empenhado
(emp. - anulado)</t>
  </si>
  <si>
    <t>Saldo Empenhado
(emp. - anul.)</t>
  </si>
  <si>
    <t>Parcelas 03/12</t>
  </si>
  <si>
    <t>Itajaí, 31 de dezembro de 2021</t>
  </si>
  <si>
    <t>RESTOS A PAGAR 2021 MODALIDADE 93</t>
  </si>
  <si>
    <t>Resumo de Repasses e Despesas  de Serviços Restos 2021</t>
  </si>
  <si>
    <t>Resumo de Repasses e Despesas  de Serviços 2022</t>
  </si>
  <si>
    <t>Parcelas 04/12</t>
  </si>
  <si>
    <t>Parcelas 05/12</t>
  </si>
  <si>
    <t>Parcelas 06/12</t>
  </si>
  <si>
    <t>Parcelas 07/12</t>
  </si>
  <si>
    <t>Parcelas 08/12</t>
  </si>
  <si>
    <t>Parcelas 09/12</t>
  </si>
  <si>
    <t>Parcelas 10/12</t>
  </si>
  <si>
    <t>Parcelas 11/12</t>
  </si>
  <si>
    <t>Parcelas 12/12</t>
  </si>
  <si>
    <t>MUNICÍPIO</t>
  </si>
  <si>
    <t xml:space="preserve"> -       JANEIRO </t>
  </si>
  <si>
    <t xml:space="preserve"> -       FEVEREIRO </t>
  </si>
  <si>
    <t xml:space="preserve"> -       MARÇO </t>
  </si>
  <si>
    <t xml:space="preserve"> -       ABRIL </t>
  </si>
  <si>
    <t xml:space="preserve"> -       MAIO </t>
  </si>
  <si>
    <t xml:space="preserve"> -       JUNHO </t>
  </si>
  <si>
    <t xml:space="preserve"> -       JULHO </t>
  </si>
  <si>
    <t xml:space="preserve"> -       AGOSTO </t>
  </si>
  <si>
    <t xml:space="preserve"> -       SETEMBRO </t>
  </si>
  <si>
    <t xml:space="preserve"> -       OUTUBRO </t>
  </si>
  <si>
    <t xml:space="preserve"> -       NOVEMBRO </t>
  </si>
  <si>
    <t xml:space="preserve"> -      DEZEMBRO </t>
  </si>
  <si>
    <t>Resumo de  Repasses do Rateio 2022</t>
  </si>
  <si>
    <t>ITAJAÍ</t>
  </si>
  <si>
    <t>Informações para os Empenhos</t>
  </si>
  <si>
    <t>Elemento Desp.</t>
  </si>
  <si>
    <t>Mês</t>
  </si>
  <si>
    <t>Atual</t>
  </si>
  <si>
    <t>3.1.71.00</t>
  </si>
  <si>
    <t>3.3.71.00</t>
  </si>
  <si>
    <t>4.4.71.00</t>
  </si>
  <si>
    <t>3.3.93.00</t>
  </si>
  <si>
    <t>Itajaí, 31 de janeiro de 2022</t>
  </si>
  <si>
    <t>Itajaí, 28 de fevereiro de 2022</t>
  </si>
  <si>
    <t>Itajaí, 31 de março de 2022</t>
  </si>
  <si>
    <t>Itajaí, 30 de abril de 2022</t>
  </si>
  <si>
    <t>Itajaí, 30 de maio de 2022</t>
  </si>
  <si>
    <t>Itajaí, 30 de junho de 2022</t>
  </si>
  <si>
    <t>Itajaí, 31 de julho de 2022</t>
  </si>
  <si>
    <t>Itajaí, 31 de agosto de 2022</t>
  </si>
  <si>
    <t>Itajaí, 30 de setembro de 2022</t>
  </si>
  <si>
    <t>RATEIO 2021</t>
  </si>
  <si>
    <t>RATEIO 2022</t>
  </si>
  <si>
    <t>Itajaí, 31 de outubro de 2022</t>
  </si>
  <si>
    <t>Itajaí, 30 de novembro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</si>
</sst>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-416]mmmm\ &quot;de&quot;\ yyyy;@"/>
    <numFmt numFmtId="165" formatCode="#,##0.00_ ;[Red]\-#,##0.00\ "/>
    <numFmt numFmtId="166" formatCode="mmmm\ 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0">
    <xf numFmtId="0" fontId="0" fillId="0" borderId="0" xfId="0"/>
    <xf numFmtId="43" fontId="0" fillId="0" borderId="0" xfId="1" applyFont="1"/>
    <xf numFmtId="0" fontId="2" fillId="0" borderId="0" xfId="0" applyFont="1"/>
    <xf numFmtId="43" fontId="2" fillId="0" borderId="0" xfId="0" applyNumberFormat="1" applyFont="1"/>
    <xf numFmtId="43" fontId="0" fillId="0" borderId="0" xfId="0" applyNumberFormat="1"/>
    <xf numFmtId="0" fontId="0" fillId="0" borderId="0" xfId="0" applyAlignment="1" applyProtection="1">
      <alignment vertical="center"/>
    </xf>
    <xf numFmtId="0" fontId="2" fillId="3" borderId="13" xfId="0" applyFont="1" applyFill="1" applyBorder="1" applyAlignment="1" applyProtection="1">
      <alignment horizontal="center" vertical="center"/>
    </xf>
    <xf numFmtId="0" fontId="2" fillId="3" borderId="14" xfId="0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vertical="center"/>
    </xf>
    <xf numFmtId="0" fontId="2" fillId="4" borderId="1" xfId="0" applyFont="1" applyFill="1" applyBorder="1" applyAlignment="1" applyProtection="1">
      <alignment vertical="center"/>
    </xf>
    <xf numFmtId="43" fontId="2" fillId="4" borderId="11" xfId="1" applyFont="1" applyFill="1" applyBorder="1" applyAlignment="1" applyProtection="1">
      <alignment vertical="center"/>
    </xf>
    <xf numFmtId="43" fontId="6" fillId="4" borderId="11" xfId="1" applyFont="1" applyFill="1" applyBorder="1" applyAlignment="1" applyProtection="1">
      <alignment vertical="center"/>
    </xf>
    <xf numFmtId="43" fontId="2" fillId="4" borderId="12" xfId="1" applyFont="1" applyFill="1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43" fontId="0" fillId="0" borderId="16" xfId="1" applyFont="1" applyBorder="1" applyAlignment="1" applyProtection="1">
      <alignment vertical="center"/>
    </xf>
    <xf numFmtId="43" fontId="5" fillId="0" borderId="16" xfId="1" applyFont="1" applyBorder="1" applyAlignment="1" applyProtection="1">
      <alignment vertical="center"/>
    </xf>
    <xf numFmtId="43" fontId="0" fillId="0" borderId="17" xfId="1" applyFont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43" fontId="0" fillId="0" borderId="7" xfId="1" applyFont="1" applyBorder="1" applyAlignment="1" applyProtection="1">
      <alignment vertical="center"/>
    </xf>
    <xf numFmtId="43" fontId="5" fillId="0" borderId="7" xfId="1" applyFont="1" applyBorder="1" applyAlignment="1" applyProtection="1">
      <alignment vertical="center"/>
    </xf>
    <xf numFmtId="43" fontId="0" fillId="0" borderId="8" xfId="1" applyFont="1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43" fontId="0" fillId="0" borderId="9" xfId="1" applyFont="1" applyBorder="1" applyAlignment="1" applyProtection="1">
      <alignment vertical="center"/>
    </xf>
    <xf numFmtId="43" fontId="5" fillId="0" borderId="9" xfId="1" applyFont="1" applyBorder="1" applyAlignment="1" applyProtection="1">
      <alignment vertical="center"/>
    </xf>
    <xf numFmtId="43" fontId="0" fillId="0" borderId="10" xfId="1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43" fontId="0" fillId="0" borderId="18" xfId="1" applyFont="1" applyBorder="1" applyAlignment="1" applyProtection="1">
      <alignment vertical="center"/>
    </xf>
    <xf numFmtId="43" fontId="0" fillId="0" borderId="20" xfId="1" applyFont="1" applyBorder="1" applyAlignment="1" applyProtection="1">
      <alignment vertical="center"/>
    </xf>
    <xf numFmtId="43" fontId="5" fillId="0" borderId="18" xfId="1" applyFont="1" applyBorder="1" applyAlignment="1" applyProtection="1">
      <alignment vertical="center"/>
    </xf>
    <xf numFmtId="43" fontId="0" fillId="0" borderId="6" xfId="1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43" fontId="0" fillId="0" borderId="21" xfId="1" applyFont="1" applyBorder="1" applyAlignment="1" applyProtection="1">
      <alignment vertical="center"/>
    </xf>
    <xf numFmtId="0" fontId="0" fillId="0" borderId="22" xfId="0" applyBorder="1" applyAlignment="1" applyProtection="1">
      <alignment vertical="center"/>
    </xf>
    <xf numFmtId="43" fontId="0" fillId="0" borderId="22" xfId="1" applyFont="1" applyBorder="1" applyAlignment="1" applyProtection="1">
      <alignment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11" xfId="0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0" fillId="0" borderId="23" xfId="0" applyBorder="1" applyAlignment="1" applyProtection="1">
      <alignment vertical="center"/>
    </xf>
    <xf numFmtId="43" fontId="0" fillId="0" borderId="24" xfId="1" applyFont="1" applyBorder="1" applyAlignment="1" applyProtection="1">
      <alignment vertical="center"/>
    </xf>
    <xf numFmtId="43" fontId="5" fillId="0" borderId="24" xfId="1" applyFont="1" applyBorder="1" applyAlignment="1" applyProtection="1">
      <alignment vertical="center"/>
    </xf>
    <xf numFmtId="43" fontId="0" fillId="0" borderId="25" xfId="1" applyFont="1" applyBorder="1" applyAlignment="1" applyProtection="1">
      <alignment vertical="center"/>
    </xf>
    <xf numFmtId="0" fontId="2" fillId="3" borderId="1" xfId="0" applyFont="1" applyFill="1" applyBorder="1" applyAlignment="1" applyProtection="1">
      <alignment vertical="center"/>
    </xf>
    <xf numFmtId="43" fontId="2" fillId="3" borderId="11" xfId="0" applyNumberFormat="1" applyFont="1" applyFill="1" applyBorder="1" applyAlignment="1" applyProtection="1">
      <alignment vertical="center"/>
    </xf>
    <xf numFmtId="43" fontId="6" fillId="3" borderId="11" xfId="0" applyNumberFormat="1" applyFont="1" applyFill="1" applyBorder="1" applyAlignment="1" applyProtection="1">
      <alignment vertical="center"/>
    </xf>
    <xf numFmtId="43" fontId="2" fillId="3" borderId="12" xfId="0" applyNumberFormat="1" applyFont="1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43" fontId="0" fillId="0" borderId="0" xfId="1" applyFont="1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43" fontId="0" fillId="0" borderId="0" xfId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12" xfId="0" applyFont="1" applyFill="1" applyBorder="1" applyAlignment="1" applyProtection="1">
      <alignment vertical="center"/>
    </xf>
    <xf numFmtId="0" fontId="0" fillId="0" borderId="17" xfId="1" applyNumberFormat="1" applyFont="1" applyBorder="1" applyAlignment="1" applyProtection="1">
      <alignment vertical="center"/>
    </xf>
    <xf numFmtId="0" fontId="0" fillId="3" borderId="1" xfId="0" applyFill="1" applyBorder="1" applyAlignment="1" applyProtection="1">
      <alignment vertical="center"/>
    </xf>
    <xf numFmtId="165" fontId="2" fillId="3" borderId="12" xfId="1" applyNumberFormat="1" applyFont="1" applyFill="1" applyBorder="1" applyAlignment="1" applyProtection="1">
      <alignment vertical="center"/>
    </xf>
    <xf numFmtId="0" fontId="0" fillId="0" borderId="25" xfId="1" applyNumberFormat="1" applyFont="1" applyBorder="1" applyAlignment="1" applyProtection="1">
      <alignment horizontal="center" vertical="center"/>
    </xf>
    <xf numFmtId="165" fontId="7" fillId="3" borderId="11" xfId="1" applyNumberFormat="1" applyFont="1" applyFill="1" applyBorder="1" applyAlignment="1" applyProtection="1">
      <alignment vertical="center"/>
    </xf>
    <xf numFmtId="43" fontId="2" fillId="3" borderId="12" xfId="1" applyFont="1" applyFill="1" applyBorder="1" applyAlignment="1" applyProtection="1">
      <alignment vertical="center"/>
    </xf>
    <xf numFmtId="43" fontId="2" fillId="0" borderId="0" xfId="1" applyFont="1" applyFill="1" applyBorder="1" applyAlignment="1" applyProtection="1">
      <alignment vertical="center"/>
    </xf>
    <xf numFmtId="164" fontId="2" fillId="0" borderId="0" xfId="0" applyNumberFormat="1" applyFont="1" applyFill="1" applyAlignment="1" applyProtection="1">
      <alignment horizontal="left" vertical="center"/>
    </xf>
    <xf numFmtId="0" fontId="2" fillId="2" borderId="11" xfId="0" applyFont="1" applyFill="1" applyBorder="1" applyAlignment="1" applyProtection="1">
      <alignment horizontal="right" vertical="center"/>
    </xf>
    <xf numFmtId="0" fontId="2" fillId="2" borderId="12" xfId="0" applyFont="1" applyFill="1" applyBorder="1" applyAlignment="1" applyProtection="1">
      <alignment horizontal="right" vertical="center"/>
    </xf>
    <xf numFmtId="165" fontId="2" fillId="3" borderId="11" xfId="1" applyNumberFormat="1" applyFont="1" applyFill="1" applyBorder="1" applyAlignment="1" applyProtection="1">
      <alignment vertical="center"/>
    </xf>
    <xf numFmtId="0" fontId="4" fillId="4" borderId="1" xfId="0" applyFont="1" applyFill="1" applyBorder="1" applyAlignment="1" applyProtection="1">
      <alignment vertical="center"/>
    </xf>
    <xf numFmtId="43" fontId="4" fillId="4" borderId="11" xfId="1" applyFont="1" applyFill="1" applyBorder="1" applyAlignment="1" applyProtection="1">
      <alignment vertical="center"/>
    </xf>
    <xf numFmtId="43" fontId="4" fillId="4" borderId="12" xfId="1" applyFont="1" applyFill="1" applyBorder="1" applyAlignment="1" applyProtection="1">
      <alignment vertical="center"/>
    </xf>
    <xf numFmtId="166" fontId="3" fillId="0" borderId="0" xfId="0" applyNumberFormat="1" applyFont="1" applyAlignment="1" applyProtection="1">
      <alignment horizontal="right" vertical="center"/>
    </xf>
    <xf numFmtId="0" fontId="4" fillId="2" borderId="5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2" fillId="0" borderId="3" xfId="0" applyFont="1" applyBorder="1" applyAlignment="1">
      <alignment horizontal="center"/>
    </xf>
    <xf numFmtId="43" fontId="0" fillId="0" borderId="7" xfId="0" applyNumberFormat="1" applyBorder="1" applyAlignment="1">
      <alignment vertical="center"/>
    </xf>
    <xf numFmtId="43" fontId="0" fillId="0" borderId="8" xfId="0" applyNumberFormat="1" applyBorder="1" applyAlignment="1">
      <alignment vertical="center"/>
    </xf>
    <xf numFmtId="0" fontId="2" fillId="0" borderId="4" xfId="0" applyFont="1" applyBorder="1" applyAlignment="1">
      <alignment horizontal="center"/>
    </xf>
    <xf numFmtId="43" fontId="0" fillId="0" borderId="9" xfId="0" applyNumberFormat="1" applyBorder="1" applyAlignment="1">
      <alignment vertical="center"/>
    </xf>
    <xf numFmtId="43" fontId="0" fillId="0" borderId="10" xfId="0" applyNumberFormat="1" applyBorder="1" applyAlignment="1">
      <alignment vertical="center"/>
    </xf>
    <xf numFmtId="43" fontId="0" fillId="0" borderId="0" xfId="1" applyFont="1" applyAlignment="1" applyProtection="1">
      <alignment vertical="center"/>
    </xf>
    <xf numFmtId="43" fontId="0" fillId="0" borderId="0" xfId="0" applyNumberFormat="1" applyAlignment="1" applyProtection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43" fontId="0" fillId="0" borderId="11" xfId="1" applyFont="1" applyBorder="1" applyAlignment="1" applyProtection="1">
      <alignment vertical="center"/>
    </xf>
    <xf numFmtId="43" fontId="0" fillId="0" borderId="28" xfId="1" applyFont="1" applyBorder="1" applyAlignment="1" applyProtection="1">
      <alignment vertical="center"/>
    </xf>
    <xf numFmtId="43" fontId="5" fillId="0" borderId="11" xfId="1" applyFont="1" applyBorder="1" applyAlignment="1" applyProtection="1">
      <alignment vertical="center"/>
    </xf>
    <xf numFmtId="43" fontId="0" fillId="0" borderId="12" xfId="1" applyFont="1" applyBorder="1" applyAlignment="1" applyProtection="1">
      <alignment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2" fillId="3" borderId="26" xfId="0" applyFont="1" applyFill="1" applyBorder="1" applyAlignment="1" applyProtection="1">
      <alignment horizontal="center" vertical="center"/>
    </xf>
    <xf numFmtId="0" fontId="2" fillId="3" borderId="27" xfId="0" applyFont="1" applyFill="1" applyBorder="1" applyAlignment="1" applyProtection="1">
      <alignment horizontal="center" vertical="center"/>
    </xf>
    <xf numFmtId="0" fontId="2" fillId="3" borderId="19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49" fontId="3" fillId="0" borderId="0" xfId="0" applyNumberFormat="1" applyFont="1" applyAlignment="1" applyProtection="1">
      <alignment horizontal="left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11" xfId="0" applyFont="1" applyFill="1" applyBorder="1" applyAlignment="1" applyProtection="1">
      <alignment horizontal="center" vertical="center"/>
    </xf>
    <xf numFmtId="0" fontId="2" fillId="3" borderId="12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left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"/>
  <sheetViews>
    <sheetView workbookViewId="0">
      <selection activeCell="B15" sqref="B15"/>
    </sheetView>
  </sheetViews>
  <sheetFormatPr defaultRowHeight="15" x14ac:dyDescent="0.25"/>
  <cols>
    <col min="1" max="1" width="16.7109375" bestFit="1" customWidth="1"/>
    <col min="2" max="2" width="21.28515625" customWidth="1"/>
    <col min="3" max="3" width="9.5703125" bestFit="1" customWidth="1"/>
  </cols>
  <sheetData>
    <row r="1" spans="1:3" x14ac:dyDescent="0.25">
      <c r="A1" t="s">
        <v>60</v>
      </c>
      <c r="B1" s="2" t="s">
        <v>74</v>
      </c>
    </row>
    <row r="3" spans="1:3" x14ac:dyDescent="0.25">
      <c r="B3" t="s">
        <v>29</v>
      </c>
    </row>
    <row r="4" spans="1:3" x14ac:dyDescent="0.25">
      <c r="A4" t="s">
        <v>34</v>
      </c>
      <c r="B4" s="1">
        <v>11820.6</v>
      </c>
    </row>
    <row r="5" spans="1:3" x14ac:dyDescent="0.25">
      <c r="A5" t="s">
        <v>35</v>
      </c>
      <c r="B5" s="1">
        <v>11820.6</v>
      </c>
    </row>
    <row r="6" spans="1:3" x14ac:dyDescent="0.25">
      <c r="A6" s="2" t="s">
        <v>36</v>
      </c>
      <c r="B6" s="3">
        <f>B4+B5*11</f>
        <v>141847.20000000001</v>
      </c>
      <c r="C6" s="4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DE745-0C05-47A7-BADC-30D5A090FF83}">
  <sheetPr>
    <pageSetUpPr fitToPage="1"/>
  </sheetPr>
  <dimension ref="A1:K44"/>
  <sheetViews>
    <sheetView workbookViewId="0">
      <selection activeCell="C37" sqref="C37"/>
    </sheetView>
  </sheetViews>
  <sheetFormatPr defaultColWidth="9.140625" defaultRowHeight="15" x14ac:dyDescent="0.25"/>
  <cols>
    <col min="1" max="1" width="24.7109375" style="5" bestFit="1" customWidth="1"/>
    <col min="2" max="11" width="18.7109375" style="5" customWidth="1"/>
    <col min="12" max="16384" width="9.140625" style="5"/>
  </cols>
  <sheetData>
    <row r="1" spans="1:11" ht="18.75" x14ac:dyDescent="0.25">
      <c r="A1" s="98" t="s">
        <v>33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 ht="18.75" x14ac:dyDescent="0.25">
      <c r="A2" s="99" t="str">
        <f>'Parcela Rateio'!B1</f>
        <v>ITAJAÍ</v>
      </c>
      <c r="B2" s="99"/>
      <c r="C2" s="99"/>
      <c r="D2" s="99"/>
      <c r="E2" s="99"/>
      <c r="F2" s="68" t="s">
        <v>69</v>
      </c>
      <c r="G2" s="100">
        <v>2022</v>
      </c>
      <c r="H2" s="100"/>
      <c r="I2" s="100"/>
      <c r="J2" s="100"/>
      <c r="K2" s="100"/>
    </row>
    <row r="3" spans="1:11" ht="15" customHeight="1" thickBot="1" x14ac:dyDescent="0.3"/>
    <row r="4" spans="1:11" ht="15.75" thickBot="1" x14ac:dyDescent="0.3">
      <c r="A4" s="95" t="s">
        <v>18</v>
      </c>
      <c r="B4" s="96"/>
      <c r="C4" s="96"/>
      <c r="D4" s="96"/>
      <c r="E4" s="96"/>
      <c r="F4" s="96"/>
      <c r="G4" s="96"/>
      <c r="H4" s="96"/>
      <c r="I4" s="96"/>
      <c r="J4" s="96"/>
      <c r="K4" s="97"/>
    </row>
    <row r="5" spans="1:11" s="9" customFormat="1" ht="30.95" customHeight="1" thickBot="1" x14ac:dyDescent="0.3">
      <c r="A5" s="6" t="s">
        <v>0</v>
      </c>
      <c r="B5" s="7" t="s">
        <v>25</v>
      </c>
      <c r="C5" s="7" t="s">
        <v>9</v>
      </c>
      <c r="D5" s="7" t="s">
        <v>11</v>
      </c>
      <c r="E5" s="7" t="s">
        <v>10</v>
      </c>
      <c r="F5" s="7" t="s">
        <v>12</v>
      </c>
      <c r="G5" s="7" t="s">
        <v>45</v>
      </c>
      <c r="H5" s="7" t="s">
        <v>13</v>
      </c>
      <c r="I5" s="7" t="s">
        <v>14</v>
      </c>
      <c r="J5" s="7" t="s">
        <v>15</v>
      </c>
      <c r="K5" s="8" t="s">
        <v>16</v>
      </c>
    </row>
    <row r="6" spans="1:11" ht="20.100000000000001" customHeight="1" thickBot="1" x14ac:dyDescent="0.3">
      <c r="A6" s="65" t="s">
        <v>1</v>
      </c>
      <c r="B6" s="66">
        <f>2182+223+46+9370</f>
        <v>11821</v>
      </c>
      <c r="C6" s="66">
        <f>C7+C8+C9</f>
        <v>0</v>
      </c>
      <c r="D6" s="66">
        <f>D7+D8+D9</f>
        <v>115441.48</v>
      </c>
      <c r="E6" s="12">
        <f t="shared" ref="E6:K6" si="0">SUM(E7:E9)</f>
        <v>0</v>
      </c>
      <c r="F6" s="12">
        <f t="shared" si="0"/>
        <v>0</v>
      </c>
      <c r="G6" s="66">
        <f t="shared" si="0"/>
        <v>115441.48</v>
      </c>
      <c r="H6" s="66">
        <f t="shared" si="0"/>
        <v>9451.2200000000012</v>
      </c>
      <c r="I6" s="66">
        <f t="shared" si="0"/>
        <v>89300.82</v>
      </c>
      <c r="J6" s="66">
        <f t="shared" si="0"/>
        <v>9451.2200000000012</v>
      </c>
      <c r="K6" s="67">
        <f t="shared" si="0"/>
        <v>89300.82</v>
      </c>
    </row>
    <row r="7" spans="1:11" ht="20.100000000000001" customHeight="1" x14ac:dyDescent="0.25">
      <c r="A7" s="14" t="s">
        <v>2</v>
      </c>
      <c r="B7" s="15"/>
      <c r="C7" s="15"/>
      <c r="D7" s="15">
        <f>C7+Agosto!D7</f>
        <v>89206.64</v>
      </c>
      <c r="E7" s="16"/>
      <c r="F7" s="16">
        <f>E7+Agosto!F7</f>
        <v>0</v>
      </c>
      <c r="G7" s="15">
        <f>D7-F7</f>
        <v>89206.64</v>
      </c>
      <c r="H7" s="15">
        <v>8139.22</v>
      </c>
      <c r="I7" s="15">
        <f>H7+Agosto!I7</f>
        <v>70612.800000000003</v>
      </c>
      <c r="J7" s="15">
        <v>8139.22</v>
      </c>
      <c r="K7" s="17">
        <f>J7+Agosto!K7</f>
        <v>70612.800000000003</v>
      </c>
    </row>
    <row r="8" spans="1:11" ht="20.100000000000001" customHeight="1" x14ac:dyDescent="0.25">
      <c r="A8" s="18" t="s">
        <v>3</v>
      </c>
      <c r="B8" s="19"/>
      <c r="C8" s="19"/>
      <c r="D8" s="15">
        <f>C8+Agosto!D8</f>
        <v>0</v>
      </c>
      <c r="E8" s="20"/>
      <c r="F8" s="16">
        <f>E8+Agosto!F8</f>
        <v>0</v>
      </c>
      <c r="G8" s="15">
        <f t="shared" ref="G8:G9" si="1">D8-F8</f>
        <v>0</v>
      </c>
      <c r="H8" s="19"/>
      <c r="I8" s="15">
        <f>H8+Agosto!I8</f>
        <v>0</v>
      </c>
      <c r="J8" s="19"/>
      <c r="K8" s="21">
        <f>J8+Agosto!K8</f>
        <v>0</v>
      </c>
    </row>
    <row r="9" spans="1:11" ht="20.100000000000001" customHeight="1" thickBot="1" x14ac:dyDescent="0.3">
      <c r="A9" s="22" t="s">
        <v>4</v>
      </c>
      <c r="B9" s="23"/>
      <c r="C9" s="23"/>
      <c r="D9" s="15">
        <f>C9+Agosto!D9</f>
        <v>26234.84</v>
      </c>
      <c r="E9" s="24"/>
      <c r="F9" s="16">
        <f>E9+Agosto!F9</f>
        <v>0</v>
      </c>
      <c r="G9" s="15">
        <f t="shared" si="1"/>
        <v>26234.84</v>
      </c>
      <c r="H9" s="23">
        <v>1312</v>
      </c>
      <c r="I9" s="15">
        <f>H9+Agosto!I9</f>
        <v>18688.02</v>
      </c>
      <c r="J9" s="23">
        <v>1312</v>
      </c>
      <c r="K9" s="25">
        <f>J9+Agosto!K9</f>
        <v>18688.02</v>
      </c>
    </row>
    <row r="10" spans="1:11" ht="20.100000000000001" customHeight="1" thickBot="1" x14ac:dyDescent="0.3">
      <c r="A10" s="10" t="s">
        <v>5</v>
      </c>
      <c r="B10" s="11">
        <f>SUM(B11:B13)</f>
        <v>0</v>
      </c>
      <c r="C10" s="11">
        <f t="shared" ref="C10:K10" si="2">SUM(C11:C13)</f>
        <v>0</v>
      </c>
      <c r="D10" s="11">
        <f t="shared" si="2"/>
        <v>2150.16</v>
      </c>
      <c r="E10" s="12">
        <f t="shared" si="2"/>
        <v>0</v>
      </c>
      <c r="F10" s="12">
        <f t="shared" si="2"/>
        <v>0</v>
      </c>
      <c r="G10" s="11">
        <f t="shared" si="2"/>
        <v>2150.16</v>
      </c>
      <c r="H10" s="11">
        <f t="shared" si="2"/>
        <v>0</v>
      </c>
      <c r="I10" s="11">
        <f t="shared" si="2"/>
        <v>2150.1600000000003</v>
      </c>
      <c r="J10" s="11">
        <f t="shared" si="2"/>
        <v>0</v>
      </c>
      <c r="K10" s="13">
        <f t="shared" si="2"/>
        <v>2150.1600000000003</v>
      </c>
    </row>
    <row r="11" spans="1:11" ht="20.100000000000001" customHeight="1" x14ac:dyDescent="0.25">
      <c r="A11" s="26" t="s">
        <v>6</v>
      </c>
      <c r="B11" s="27"/>
      <c r="C11" s="28"/>
      <c r="D11" s="28">
        <f>C11+Agosto!D11</f>
        <v>2150.16</v>
      </c>
      <c r="E11" s="29"/>
      <c r="F11" s="29">
        <f>E11+Agosto!F11</f>
        <v>0</v>
      </c>
      <c r="G11" s="27">
        <f>D11-F11</f>
        <v>2150.16</v>
      </c>
      <c r="H11" s="27"/>
      <c r="I11" s="27">
        <f>H11+Agosto!I11</f>
        <v>2150.1600000000003</v>
      </c>
      <c r="J11" s="27"/>
      <c r="K11" s="30">
        <f>J11+Agosto!K11</f>
        <v>2150.1600000000003</v>
      </c>
    </row>
    <row r="12" spans="1:11" ht="20.100000000000001" customHeight="1" x14ac:dyDescent="0.25">
      <c r="A12" s="31" t="s">
        <v>7</v>
      </c>
      <c r="B12" s="19"/>
      <c r="C12" s="32"/>
      <c r="D12" s="32">
        <f>C12+Agosto!D12</f>
        <v>0</v>
      </c>
      <c r="E12" s="20"/>
      <c r="F12" s="20">
        <f>E12+Agosto!F12</f>
        <v>0</v>
      </c>
      <c r="G12" s="19">
        <f t="shared" ref="G12:G13" si="3">D12-F12</f>
        <v>0</v>
      </c>
      <c r="H12" s="19"/>
      <c r="I12" s="19">
        <f>H12+Agosto!I12</f>
        <v>0</v>
      </c>
      <c r="J12" s="19"/>
      <c r="K12" s="21">
        <f>J12+Agosto!K12</f>
        <v>0</v>
      </c>
    </row>
    <row r="13" spans="1:11" ht="20.100000000000001" customHeight="1" thickBot="1" x14ac:dyDescent="0.3">
      <c r="A13" s="33" t="s">
        <v>8</v>
      </c>
      <c r="B13" s="23"/>
      <c r="C13" s="34"/>
      <c r="D13" s="34">
        <f>C13+Agosto!D13</f>
        <v>0</v>
      </c>
      <c r="E13" s="24"/>
      <c r="F13" s="24">
        <f>E13+Agosto!F13</f>
        <v>0</v>
      </c>
      <c r="G13" s="23">
        <f t="shared" si="3"/>
        <v>0</v>
      </c>
      <c r="H13" s="23"/>
      <c r="I13" s="23">
        <f>H13+Agosto!I13</f>
        <v>0</v>
      </c>
      <c r="J13" s="23"/>
      <c r="K13" s="25">
        <f>J13+Agosto!K13</f>
        <v>0</v>
      </c>
    </row>
    <row r="14" spans="1:11" ht="15" customHeight="1" thickBot="1" x14ac:dyDescent="0.3"/>
    <row r="15" spans="1:11" ht="15.75" thickBot="1" x14ac:dyDescent="0.3">
      <c r="A15" s="95" t="s">
        <v>17</v>
      </c>
      <c r="B15" s="96"/>
      <c r="C15" s="96"/>
      <c r="D15" s="96"/>
      <c r="E15" s="96"/>
      <c r="F15" s="96"/>
      <c r="G15" s="96"/>
      <c r="H15" s="96"/>
      <c r="I15" s="96"/>
      <c r="J15" s="96"/>
      <c r="K15" s="97"/>
    </row>
    <row r="16" spans="1:11" ht="30.95" customHeight="1" thickBot="1" x14ac:dyDescent="0.3">
      <c r="A16" s="35" t="s">
        <v>0</v>
      </c>
      <c r="B16" s="36" t="s">
        <v>25</v>
      </c>
      <c r="C16" s="36" t="s">
        <v>9</v>
      </c>
      <c r="D16" s="36" t="s">
        <v>11</v>
      </c>
      <c r="E16" s="36" t="s">
        <v>10</v>
      </c>
      <c r="F16" s="36" t="s">
        <v>12</v>
      </c>
      <c r="G16" s="36" t="s">
        <v>44</v>
      </c>
      <c r="H16" s="36" t="s">
        <v>13</v>
      </c>
      <c r="I16" s="36" t="s">
        <v>14</v>
      </c>
      <c r="J16" s="36" t="s">
        <v>15</v>
      </c>
      <c r="K16" s="37" t="s">
        <v>16</v>
      </c>
    </row>
    <row r="17" spans="1:11" x14ac:dyDescent="0.25">
      <c r="A17" s="14" t="s">
        <v>19</v>
      </c>
      <c r="B17" s="15">
        <v>76128.2</v>
      </c>
      <c r="C17" s="15">
        <v>70016.22</v>
      </c>
      <c r="D17" s="15">
        <f>C17+Agosto!D17</f>
        <v>538094.36</v>
      </c>
      <c r="E17" s="16">
        <v>6932.99</v>
      </c>
      <c r="F17" s="16">
        <f>E17+Agosto!F17</f>
        <v>44805.97</v>
      </c>
      <c r="G17" s="15">
        <f>D17-F17</f>
        <v>493288.39</v>
      </c>
      <c r="H17" s="15">
        <v>51966.86</v>
      </c>
      <c r="I17" s="15">
        <f>H17+Agosto!I17</f>
        <v>382976.48</v>
      </c>
      <c r="J17" s="15">
        <v>51966.86</v>
      </c>
      <c r="K17" s="17">
        <f>J17+Agosto!K17</f>
        <v>382976.48</v>
      </c>
    </row>
    <row r="18" spans="1:11" ht="15.75" thickBot="1" x14ac:dyDescent="0.3">
      <c r="A18" s="38" t="s">
        <v>43</v>
      </c>
      <c r="B18" s="39"/>
      <c r="C18" s="39"/>
      <c r="D18" s="15">
        <f>C18+Agosto!D18</f>
        <v>0</v>
      </c>
      <c r="E18" s="40"/>
      <c r="F18" s="16">
        <f>E18+Agosto!F18</f>
        <v>0</v>
      </c>
      <c r="G18" s="39">
        <f>D18-F18</f>
        <v>0</v>
      </c>
      <c r="H18" s="39"/>
      <c r="I18" s="15">
        <f>H18+Agosto!I18</f>
        <v>0</v>
      </c>
      <c r="J18" s="39"/>
      <c r="K18" s="41">
        <f>J18+Agosto!K18</f>
        <v>0</v>
      </c>
    </row>
    <row r="19" spans="1:11" ht="15.75" thickBot="1" x14ac:dyDescent="0.3">
      <c r="A19" s="42" t="s">
        <v>36</v>
      </c>
      <c r="B19" s="43">
        <f>SUM(B17:B18)</f>
        <v>76128.2</v>
      </c>
      <c r="C19" s="43">
        <f>SUM(C17:C18)</f>
        <v>70016.22</v>
      </c>
      <c r="D19" s="43">
        <f>SUM(D17:D18)</f>
        <v>538094.36</v>
      </c>
      <c r="E19" s="44">
        <f t="shared" ref="E19:K19" si="4">SUM(E17:E18)</f>
        <v>6932.99</v>
      </c>
      <c r="F19" s="44">
        <f t="shared" si="4"/>
        <v>44805.97</v>
      </c>
      <c r="G19" s="43">
        <f t="shared" si="4"/>
        <v>493288.39</v>
      </c>
      <c r="H19" s="43">
        <f t="shared" si="4"/>
        <v>51966.86</v>
      </c>
      <c r="I19" s="43">
        <f t="shared" si="4"/>
        <v>382976.48</v>
      </c>
      <c r="J19" s="43">
        <f t="shared" si="4"/>
        <v>51966.86</v>
      </c>
      <c r="K19" s="45">
        <f t="shared" si="4"/>
        <v>382976.48</v>
      </c>
    </row>
    <row r="20" spans="1:11" ht="15.75" thickBot="1" x14ac:dyDescent="0.3">
      <c r="A20" s="46"/>
      <c r="B20" s="47"/>
      <c r="C20" s="47"/>
      <c r="D20" s="47"/>
      <c r="E20" s="47"/>
      <c r="F20" s="47"/>
      <c r="G20" s="47"/>
      <c r="H20" s="47"/>
      <c r="I20" s="47"/>
      <c r="J20" s="47"/>
    </row>
    <row r="21" spans="1:11" ht="15.75" thickBot="1" x14ac:dyDescent="0.3">
      <c r="A21" s="101" t="s">
        <v>48</v>
      </c>
      <c r="B21" s="102"/>
      <c r="C21" s="102"/>
      <c r="D21" s="102"/>
      <c r="E21" s="102"/>
      <c r="F21" s="103"/>
    </row>
    <row r="22" spans="1:11" ht="30.95" customHeight="1" thickBot="1" x14ac:dyDescent="0.3">
      <c r="A22" s="6" t="s">
        <v>0</v>
      </c>
      <c r="B22" s="7" t="s">
        <v>24</v>
      </c>
      <c r="C22" s="7" t="s">
        <v>20</v>
      </c>
      <c r="D22" s="7" t="s">
        <v>21</v>
      </c>
      <c r="E22" s="7" t="s">
        <v>22</v>
      </c>
      <c r="F22" s="8" t="s">
        <v>23</v>
      </c>
    </row>
    <row r="23" spans="1:11" x14ac:dyDescent="0.25">
      <c r="A23" s="48" t="s">
        <v>19</v>
      </c>
      <c r="B23" s="27"/>
      <c r="C23" s="27"/>
      <c r="D23" s="27">
        <f>C23+Agosto!D23</f>
        <v>31554.43</v>
      </c>
      <c r="E23" s="27"/>
      <c r="F23" s="30">
        <f>E23+Agosto!F23</f>
        <v>31554.43</v>
      </c>
    </row>
    <row r="24" spans="1:11" ht="15.75" thickBot="1" x14ac:dyDescent="0.3">
      <c r="A24" s="38" t="s">
        <v>43</v>
      </c>
      <c r="B24" s="39"/>
      <c r="C24" s="39"/>
      <c r="D24" s="39">
        <f>C24+Agosto!D24</f>
        <v>0</v>
      </c>
      <c r="E24" s="39"/>
      <c r="F24" s="41">
        <f>E24+Agosto!F24</f>
        <v>0</v>
      </c>
    </row>
    <row r="25" spans="1:11" ht="15" customHeight="1" thickBot="1" x14ac:dyDescent="0.3">
      <c r="A25" s="42" t="s">
        <v>36</v>
      </c>
      <c r="B25" s="43">
        <f>SUM(B23:B24)</f>
        <v>0</v>
      </c>
      <c r="C25" s="43">
        <f>SUM(C23:C24)</f>
        <v>0</v>
      </c>
      <c r="D25" s="43">
        <f t="shared" ref="D25:F25" si="5">SUM(D23:D24)</f>
        <v>31554.43</v>
      </c>
      <c r="E25" s="43">
        <f t="shared" si="5"/>
        <v>0</v>
      </c>
      <c r="F25" s="45">
        <f t="shared" si="5"/>
        <v>31554.43</v>
      </c>
    </row>
    <row r="26" spans="1:11" ht="15" customHeight="1" thickBot="1" x14ac:dyDescent="0.3"/>
    <row r="27" spans="1:11" ht="30.95" customHeight="1" thickBot="1" x14ac:dyDescent="0.3">
      <c r="A27" s="104" t="s">
        <v>50</v>
      </c>
      <c r="B27" s="105"/>
      <c r="C27" s="49"/>
      <c r="D27" s="95" t="s">
        <v>73</v>
      </c>
      <c r="E27" s="96"/>
      <c r="F27" s="97"/>
      <c r="G27" s="49"/>
      <c r="H27" s="92" t="s">
        <v>75</v>
      </c>
      <c r="I27" s="93"/>
      <c r="J27" s="94"/>
    </row>
    <row r="28" spans="1:11" ht="15.75" thickBot="1" x14ac:dyDescent="0.3">
      <c r="A28" s="14" t="s">
        <v>26</v>
      </c>
      <c r="B28" s="17">
        <f>B19+Agosto!B28</f>
        <v>331009.62</v>
      </c>
      <c r="C28" s="50"/>
      <c r="D28" s="51"/>
      <c r="E28" s="52" t="s">
        <v>29</v>
      </c>
      <c r="F28" s="53" t="s">
        <v>30</v>
      </c>
      <c r="G28" s="49"/>
      <c r="H28" s="69" t="s">
        <v>76</v>
      </c>
      <c r="I28" s="70" t="s">
        <v>77</v>
      </c>
      <c r="J28" s="71" t="s">
        <v>78</v>
      </c>
    </row>
    <row r="29" spans="1:11" ht="15.75" thickBot="1" x14ac:dyDescent="0.3">
      <c r="A29" s="38" t="s">
        <v>27</v>
      </c>
      <c r="B29" s="41">
        <f>I19</f>
        <v>382976.48</v>
      </c>
      <c r="C29" s="50"/>
      <c r="D29" s="14" t="s">
        <v>31</v>
      </c>
      <c r="E29" s="15">
        <f>+B6+Agosto!E29</f>
        <v>106384.2</v>
      </c>
      <c r="F29" s="54"/>
      <c r="G29" s="50"/>
      <c r="H29" s="72" t="s">
        <v>79</v>
      </c>
      <c r="I29" s="73">
        <f>H7</f>
        <v>8139.22</v>
      </c>
      <c r="J29" s="74">
        <f>I7</f>
        <v>70612.800000000003</v>
      </c>
    </row>
    <row r="30" spans="1:11" ht="15.75" thickBot="1" x14ac:dyDescent="0.3">
      <c r="A30" s="55" t="s">
        <v>28</v>
      </c>
      <c r="B30" s="56">
        <f>B28-B29</f>
        <v>-51966.859999999986</v>
      </c>
      <c r="C30" s="50"/>
      <c r="D30" s="38" t="s">
        <v>56</v>
      </c>
      <c r="E30" s="39">
        <f>Agosto!E30+'Parcela Rateio'!B5</f>
        <v>106385.40000000002</v>
      </c>
      <c r="F30" s="57">
        <v>9</v>
      </c>
      <c r="G30" s="50"/>
      <c r="H30" s="72" t="s">
        <v>80</v>
      </c>
      <c r="I30" s="73">
        <f>H9</f>
        <v>1312</v>
      </c>
      <c r="J30" s="74">
        <f>I9</f>
        <v>18688.02</v>
      </c>
    </row>
    <row r="31" spans="1:11" ht="15" customHeight="1" thickBot="1" x14ac:dyDescent="0.3">
      <c r="D31" s="42" t="s">
        <v>28</v>
      </c>
      <c r="E31" s="58">
        <f>E29-E30</f>
        <v>-1.2000000000261934</v>
      </c>
      <c r="F31" s="59"/>
      <c r="G31" s="60"/>
      <c r="H31" s="72" t="s">
        <v>81</v>
      </c>
      <c r="I31" s="73">
        <f>H11</f>
        <v>0</v>
      </c>
      <c r="J31" s="74">
        <f>I11</f>
        <v>2150.1600000000003</v>
      </c>
    </row>
    <row r="32" spans="1:11" ht="29.25" customHeight="1" thickBot="1" x14ac:dyDescent="0.3">
      <c r="A32" s="104" t="s">
        <v>49</v>
      </c>
      <c r="B32" s="105"/>
      <c r="H32" s="75" t="s">
        <v>82</v>
      </c>
      <c r="I32" s="76">
        <f>H19</f>
        <v>51966.86</v>
      </c>
      <c r="J32" s="77">
        <f>I19</f>
        <v>382976.48</v>
      </c>
    </row>
    <row r="33" spans="1:3" x14ac:dyDescent="0.25">
      <c r="A33" s="14" t="s">
        <v>26</v>
      </c>
      <c r="B33" s="17">
        <f>B25+Agosto!B33</f>
        <v>30861.96</v>
      </c>
    </row>
    <row r="34" spans="1:3" ht="15.75" thickBot="1" x14ac:dyDescent="0.3">
      <c r="A34" s="38" t="s">
        <v>27</v>
      </c>
      <c r="B34" s="41">
        <f>D25</f>
        <v>31554.43</v>
      </c>
    </row>
    <row r="35" spans="1:3" ht="15.75" thickBot="1" x14ac:dyDescent="0.3">
      <c r="A35" s="42" t="s">
        <v>28</v>
      </c>
      <c r="B35" s="56">
        <f>B33-B34</f>
        <v>-692.47000000000116</v>
      </c>
    </row>
    <row r="37" spans="1:3" x14ac:dyDescent="0.25">
      <c r="A37" s="106" t="s">
        <v>91</v>
      </c>
      <c r="B37" s="106"/>
      <c r="C37" s="61"/>
    </row>
    <row r="39" spans="1:3" ht="15.75" thickBot="1" x14ac:dyDescent="0.3"/>
    <row r="40" spans="1:3" ht="15.75" thickBot="1" x14ac:dyDescent="0.3">
      <c r="A40" s="101" t="s">
        <v>38</v>
      </c>
      <c r="B40" s="102"/>
      <c r="C40" s="103"/>
    </row>
    <row r="41" spans="1:3" ht="15.75" thickBot="1" x14ac:dyDescent="0.3">
      <c r="A41" s="51">
        <v>2021</v>
      </c>
      <c r="B41" s="62" t="s">
        <v>39</v>
      </c>
      <c r="C41" s="63" t="s">
        <v>40</v>
      </c>
    </row>
    <row r="42" spans="1:3" x14ac:dyDescent="0.25">
      <c r="A42" s="14" t="s">
        <v>41</v>
      </c>
      <c r="B42" s="15">
        <f>Agosto!B42</f>
        <v>0</v>
      </c>
      <c r="C42" s="17">
        <f>Agosto!C42</f>
        <v>81874.53</v>
      </c>
    </row>
    <row r="43" spans="1:3" ht="15.75" thickBot="1" x14ac:dyDescent="0.3">
      <c r="A43" s="38" t="s">
        <v>42</v>
      </c>
      <c r="B43" s="39">
        <f>Agosto!B43</f>
        <v>0</v>
      </c>
      <c r="C43" s="41">
        <f>Agosto!C43</f>
        <v>81874.53</v>
      </c>
    </row>
    <row r="44" spans="1:3" ht="15.75" thickBot="1" x14ac:dyDescent="0.3">
      <c r="A44" s="42" t="s">
        <v>28</v>
      </c>
      <c r="B44" s="64">
        <f>B43-B42</f>
        <v>0</v>
      </c>
      <c r="C44" s="56">
        <f>C43-C42</f>
        <v>0</v>
      </c>
    </row>
  </sheetData>
  <mergeCells count="12">
    <mergeCell ref="A40:C40"/>
    <mergeCell ref="A4:K4"/>
    <mergeCell ref="A15:K15"/>
    <mergeCell ref="A21:F21"/>
    <mergeCell ref="A27:B27"/>
    <mergeCell ref="D27:F27"/>
    <mergeCell ref="H27:J27"/>
    <mergeCell ref="A1:K1"/>
    <mergeCell ref="A2:E2"/>
    <mergeCell ref="G2:K2"/>
    <mergeCell ref="A32:B32"/>
    <mergeCell ref="A37:B37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6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BB535-B959-449B-8928-27002B382174}">
  <sheetPr>
    <pageSetUpPr fitToPage="1"/>
  </sheetPr>
  <dimension ref="A1:K52"/>
  <sheetViews>
    <sheetView workbookViewId="0">
      <selection activeCell="B6" sqref="B6"/>
    </sheetView>
  </sheetViews>
  <sheetFormatPr defaultColWidth="9.140625" defaultRowHeight="15" x14ac:dyDescent="0.25"/>
  <cols>
    <col min="1" max="1" width="24.7109375" style="5" bestFit="1" customWidth="1"/>
    <col min="2" max="11" width="18.7109375" style="5" customWidth="1"/>
    <col min="12" max="16384" width="9.140625" style="5"/>
  </cols>
  <sheetData>
    <row r="1" spans="1:11" ht="18.75" x14ac:dyDescent="0.25">
      <c r="A1" s="98" t="s">
        <v>33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 ht="18.75" x14ac:dyDescent="0.25">
      <c r="A2" s="99" t="str">
        <f>'Parcela Rateio'!B1</f>
        <v>ITAJAÍ</v>
      </c>
      <c r="B2" s="99"/>
      <c r="C2" s="99"/>
      <c r="D2" s="99"/>
      <c r="E2" s="99"/>
      <c r="F2" s="68" t="s">
        <v>70</v>
      </c>
      <c r="G2" s="100">
        <v>2022</v>
      </c>
      <c r="H2" s="100"/>
      <c r="I2" s="100"/>
      <c r="J2" s="100"/>
      <c r="K2" s="100"/>
    </row>
    <row r="3" spans="1:11" ht="15" customHeight="1" thickBot="1" x14ac:dyDescent="0.3"/>
    <row r="4" spans="1:11" ht="15" customHeight="1" thickBot="1" x14ac:dyDescent="0.3">
      <c r="A4" s="107" t="s">
        <v>92</v>
      </c>
      <c r="B4" s="108"/>
      <c r="C4" s="108"/>
      <c r="D4" s="108"/>
      <c r="E4" s="108"/>
      <c r="F4" s="108"/>
      <c r="G4" s="108"/>
      <c r="H4" s="108"/>
      <c r="I4" s="108"/>
      <c r="J4" s="108"/>
      <c r="K4" s="109"/>
    </row>
    <row r="5" spans="1:11" ht="30.75" thickBot="1" x14ac:dyDescent="0.3">
      <c r="A5" s="80" t="s">
        <v>0</v>
      </c>
      <c r="B5" s="81" t="s">
        <v>25</v>
      </c>
      <c r="C5" s="81" t="s">
        <v>9</v>
      </c>
      <c r="D5" s="81" t="s">
        <v>11</v>
      </c>
      <c r="E5" s="81" t="s">
        <v>10</v>
      </c>
      <c r="F5" s="81" t="s">
        <v>12</v>
      </c>
      <c r="G5" s="81" t="s">
        <v>45</v>
      </c>
      <c r="H5" s="81" t="s">
        <v>13</v>
      </c>
      <c r="I5" s="81" t="s">
        <v>14</v>
      </c>
      <c r="J5" s="81" t="s">
        <v>15</v>
      </c>
      <c r="K5" s="82" t="s">
        <v>16</v>
      </c>
    </row>
    <row r="6" spans="1:11" ht="15" customHeight="1" thickBot="1" x14ac:dyDescent="0.3">
      <c r="A6" s="83" t="s">
        <v>1</v>
      </c>
      <c r="B6" s="66"/>
      <c r="C6" s="66">
        <f>C7+C8</f>
        <v>1336.64</v>
      </c>
      <c r="D6" s="66">
        <f>C6</f>
        <v>1336.64</v>
      </c>
      <c r="E6" s="12">
        <f>SUM(E7:E8)</f>
        <v>0</v>
      </c>
      <c r="F6" s="12">
        <f t="shared" ref="F6:F10" si="0">E6</f>
        <v>0</v>
      </c>
      <c r="G6" s="66">
        <f>SUM(G7:G8)</f>
        <v>1336.64</v>
      </c>
      <c r="H6" s="66">
        <f>SUM(H7:H8)</f>
        <v>0</v>
      </c>
      <c r="I6" s="66">
        <f t="shared" ref="I6:I10" si="1">H6</f>
        <v>0</v>
      </c>
      <c r="J6" s="66">
        <f>SUM(J7:J8)</f>
        <v>0</v>
      </c>
      <c r="K6" s="67">
        <f t="shared" ref="K6:K10" si="2">J6</f>
        <v>0</v>
      </c>
    </row>
    <row r="7" spans="1:11" ht="15" customHeight="1" x14ac:dyDescent="0.25">
      <c r="A7" s="84" t="s">
        <v>2</v>
      </c>
      <c r="B7" s="15"/>
      <c r="C7" s="15"/>
      <c r="D7" s="15">
        <f t="shared" ref="D7" si="3">C7</f>
        <v>0</v>
      </c>
      <c r="E7" s="16"/>
      <c r="F7" s="16">
        <f t="shared" si="0"/>
        <v>0</v>
      </c>
      <c r="G7" s="15">
        <f>D7-F7</f>
        <v>0</v>
      </c>
      <c r="H7" s="15"/>
      <c r="I7" s="15">
        <f t="shared" si="1"/>
        <v>0</v>
      </c>
      <c r="J7" s="15"/>
      <c r="K7" s="17">
        <f t="shared" si="2"/>
        <v>0</v>
      </c>
    </row>
    <row r="8" spans="1:11" ht="15" customHeight="1" thickBot="1" x14ac:dyDescent="0.3">
      <c r="A8" s="85" t="s">
        <v>4</v>
      </c>
      <c r="B8" s="23"/>
      <c r="C8" s="23">
        <v>1336.64</v>
      </c>
      <c r="D8" s="15">
        <f>C8</f>
        <v>1336.64</v>
      </c>
      <c r="E8" s="24"/>
      <c r="F8" s="16">
        <f t="shared" si="0"/>
        <v>0</v>
      </c>
      <c r="G8" s="15">
        <f t="shared" ref="G8" si="4">D8-F8</f>
        <v>1336.64</v>
      </c>
      <c r="H8" s="23"/>
      <c r="I8" s="15">
        <f t="shared" si="1"/>
        <v>0</v>
      </c>
      <c r="J8" s="23"/>
      <c r="K8" s="25">
        <f t="shared" si="2"/>
        <v>0</v>
      </c>
    </row>
    <row r="9" spans="1:11" ht="15" customHeight="1" thickBot="1" x14ac:dyDescent="0.3">
      <c r="A9" s="86" t="s">
        <v>5</v>
      </c>
      <c r="B9" s="11">
        <f>SUM(B10:B10)</f>
        <v>0</v>
      </c>
      <c r="C9" s="11">
        <f>SUM(C10:C10)</f>
        <v>0</v>
      </c>
      <c r="D9" s="11">
        <f>C9</f>
        <v>0</v>
      </c>
      <c r="E9" s="12">
        <f>SUM(E10:E10)</f>
        <v>0</v>
      </c>
      <c r="F9" s="12">
        <f t="shared" si="0"/>
        <v>0</v>
      </c>
      <c r="G9" s="11">
        <f>SUM(G10:G10)</f>
        <v>0</v>
      </c>
      <c r="H9" s="11">
        <f>SUM(H10:H10)</f>
        <v>0</v>
      </c>
      <c r="I9" s="11">
        <f t="shared" si="1"/>
        <v>0</v>
      </c>
      <c r="J9" s="11">
        <f>SUM(J10:J10)</f>
        <v>0</v>
      </c>
      <c r="K9" s="13">
        <f t="shared" si="2"/>
        <v>0</v>
      </c>
    </row>
    <row r="10" spans="1:11" ht="15" customHeight="1" thickBot="1" x14ac:dyDescent="0.3">
      <c r="A10" s="87" t="s">
        <v>6</v>
      </c>
      <c r="B10" s="88"/>
      <c r="C10" s="89"/>
      <c r="D10" s="89">
        <f>C10</f>
        <v>0</v>
      </c>
      <c r="E10" s="90"/>
      <c r="F10" s="90">
        <f t="shared" si="0"/>
        <v>0</v>
      </c>
      <c r="G10" s="88">
        <f>D10-F10</f>
        <v>0</v>
      </c>
      <c r="H10" s="88"/>
      <c r="I10" s="88">
        <f t="shared" si="1"/>
        <v>0</v>
      </c>
      <c r="J10" s="88"/>
      <c r="K10" s="91">
        <f t="shared" si="2"/>
        <v>0</v>
      </c>
    </row>
    <row r="11" spans="1:11" ht="15" customHeight="1" thickBot="1" x14ac:dyDescent="0.3"/>
    <row r="12" spans="1:11" ht="15.75" thickBot="1" x14ac:dyDescent="0.3">
      <c r="A12" s="95" t="s">
        <v>93</v>
      </c>
      <c r="B12" s="96"/>
      <c r="C12" s="96"/>
      <c r="D12" s="96"/>
      <c r="E12" s="96"/>
      <c r="F12" s="96"/>
      <c r="G12" s="96"/>
      <c r="H12" s="96"/>
      <c r="I12" s="96"/>
      <c r="J12" s="96"/>
      <c r="K12" s="97"/>
    </row>
    <row r="13" spans="1:11" s="9" customFormat="1" ht="30.95" customHeight="1" thickBot="1" x14ac:dyDescent="0.3">
      <c r="A13" s="6" t="s">
        <v>0</v>
      </c>
      <c r="B13" s="7" t="s">
        <v>25</v>
      </c>
      <c r="C13" s="7" t="s">
        <v>9</v>
      </c>
      <c r="D13" s="7" t="s">
        <v>11</v>
      </c>
      <c r="E13" s="7" t="s">
        <v>10</v>
      </c>
      <c r="F13" s="7" t="s">
        <v>12</v>
      </c>
      <c r="G13" s="7" t="s">
        <v>45</v>
      </c>
      <c r="H13" s="7" t="s">
        <v>13</v>
      </c>
      <c r="I13" s="7" t="s">
        <v>14</v>
      </c>
      <c r="J13" s="7" t="s">
        <v>15</v>
      </c>
      <c r="K13" s="8" t="s">
        <v>16</v>
      </c>
    </row>
    <row r="14" spans="1:11" ht="20.100000000000001" customHeight="1" thickBot="1" x14ac:dyDescent="0.3">
      <c r="A14" s="65" t="s">
        <v>1</v>
      </c>
      <c r="B14" s="66">
        <f>223+2228+9370</f>
        <v>11821</v>
      </c>
      <c r="C14" s="66">
        <f>C15+C16+C17</f>
        <v>258.52999999999997</v>
      </c>
      <c r="D14" s="66">
        <f>D15+D16+D17</f>
        <v>115700.01</v>
      </c>
      <c r="E14" s="12">
        <f t="shared" ref="E14:K14" si="5">SUM(E15:E17)</f>
        <v>0</v>
      </c>
      <c r="F14" s="12">
        <f t="shared" si="5"/>
        <v>0</v>
      </c>
      <c r="G14" s="66">
        <f t="shared" si="5"/>
        <v>115700.01</v>
      </c>
      <c r="H14" s="66">
        <f t="shared" si="5"/>
        <v>11639.439999999999</v>
      </c>
      <c r="I14" s="66">
        <f t="shared" si="5"/>
        <v>100940.26000000001</v>
      </c>
      <c r="J14" s="66">
        <f t="shared" si="5"/>
        <v>11639.439999999999</v>
      </c>
      <c r="K14" s="67">
        <f t="shared" si="5"/>
        <v>100940.26000000001</v>
      </c>
    </row>
    <row r="15" spans="1:11" ht="20.100000000000001" customHeight="1" x14ac:dyDescent="0.25">
      <c r="A15" s="14" t="s">
        <v>2</v>
      </c>
      <c r="B15" s="15"/>
      <c r="C15" s="15"/>
      <c r="D15" s="15">
        <f>C15+Setembro!D7</f>
        <v>89206.64</v>
      </c>
      <c r="E15" s="16"/>
      <c r="F15" s="16">
        <f>E15+Setembro!F7</f>
        <v>0</v>
      </c>
      <c r="G15" s="15">
        <f>D15-F15</f>
        <v>89206.64</v>
      </c>
      <c r="H15" s="15">
        <v>9069.99</v>
      </c>
      <c r="I15" s="15">
        <f>H15+Setembro!I7</f>
        <v>79682.790000000008</v>
      </c>
      <c r="J15" s="15">
        <v>9069.99</v>
      </c>
      <c r="K15" s="17">
        <f>J15+Setembro!K7</f>
        <v>79682.790000000008</v>
      </c>
    </row>
    <row r="16" spans="1:11" ht="20.100000000000001" customHeight="1" x14ac:dyDescent="0.25">
      <c r="A16" s="18" t="s">
        <v>3</v>
      </c>
      <c r="B16" s="19"/>
      <c r="C16" s="19"/>
      <c r="D16" s="15">
        <f>C16+Setembro!D8</f>
        <v>0</v>
      </c>
      <c r="E16" s="20"/>
      <c r="F16" s="16">
        <f>E16+Setembro!F8</f>
        <v>0</v>
      </c>
      <c r="G16" s="15">
        <f t="shared" ref="G16:G17" si="6">D16-F16</f>
        <v>0</v>
      </c>
      <c r="H16" s="19"/>
      <c r="I16" s="15">
        <f>H16+Setembro!I8</f>
        <v>0</v>
      </c>
      <c r="J16" s="19"/>
      <c r="K16" s="21">
        <f>J16+Setembro!K8</f>
        <v>0</v>
      </c>
    </row>
    <row r="17" spans="1:11" ht="20.100000000000001" customHeight="1" thickBot="1" x14ac:dyDescent="0.3">
      <c r="A17" s="22" t="s">
        <v>4</v>
      </c>
      <c r="B17" s="23"/>
      <c r="C17" s="23">
        <v>258.52999999999997</v>
      </c>
      <c r="D17" s="15">
        <f>C17+Setembro!D9</f>
        <v>26493.37</v>
      </c>
      <c r="E17" s="24"/>
      <c r="F17" s="16">
        <f>E17+Setembro!F9</f>
        <v>0</v>
      </c>
      <c r="G17" s="15">
        <f t="shared" si="6"/>
        <v>26493.37</v>
      </c>
      <c r="H17" s="23">
        <v>2569.4499999999998</v>
      </c>
      <c r="I17" s="15">
        <f>H17+Setembro!I9</f>
        <v>21257.47</v>
      </c>
      <c r="J17" s="23">
        <v>2569.4499999999998</v>
      </c>
      <c r="K17" s="25">
        <f>J17+Setembro!K9</f>
        <v>21257.47</v>
      </c>
    </row>
    <row r="18" spans="1:11" ht="20.100000000000001" customHeight="1" thickBot="1" x14ac:dyDescent="0.3">
      <c r="A18" s="10" t="s">
        <v>5</v>
      </c>
      <c r="B18" s="11">
        <f>SUM(B19:B21)</f>
        <v>0</v>
      </c>
      <c r="C18" s="11">
        <f t="shared" ref="C18:K18" si="7">SUM(C19:C21)</f>
        <v>0</v>
      </c>
      <c r="D18" s="11">
        <f t="shared" si="7"/>
        <v>2150.16</v>
      </c>
      <c r="E18" s="12">
        <f t="shared" si="7"/>
        <v>0</v>
      </c>
      <c r="F18" s="12">
        <f t="shared" si="7"/>
        <v>0</v>
      </c>
      <c r="G18" s="11">
        <f t="shared" si="7"/>
        <v>2150.16</v>
      </c>
      <c r="H18" s="11">
        <f t="shared" si="7"/>
        <v>0</v>
      </c>
      <c r="I18" s="11">
        <f t="shared" si="7"/>
        <v>2150.1600000000003</v>
      </c>
      <c r="J18" s="11">
        <f t="shared" si="7"/>
        <v>0</v>
      </c>
      <c r="K18" s="13">
        <f t="shared" si="7"/>
        <v>2150.1600000000003</v>
      </c>
    </row>
    <row r="19" spans="1:11" ht="20.100000000000001" customHeight="1" x14ac:dyDescent="0.25">
      <c r="A19" s="26" t="s">
        <v>6</v>
      </c>
      <c r="B19" s="27"/>
      <c r="C19" s="28"/>
      <c r="D19" s="28">
        <f>C19+Setembro!D11</f>
        <v>2150.16</v>
      </c>
      <c r="E19" s="29"/>
      <c r="F19" s="29">
        <f>E19+Setembro!F11</f>
        <v>0</v>
      </c>
      <c r="G19" s="27">
        <f>D19-F19</f>
        <v>2150.16</v>
      </c>
      <c r="H19" s="27"/>
      <c r="I19" s="27">
        <f>H19+Setembro!I11</f>
        <v>2150.1600000000003</v>
      </c>
      <c r="J19" s="27"/>
      <c r="K19" s="30">
        <f>J19+Setembro!K11</f>
        <v>2150.1600000000003</v>
      </c>
    </row>
    <row r="20" spans="1:11" ht="20.100000000000001" customHeight="1" x14ac:dyDescent="0.25">
      <c r="A20" s="31" t="s">
        <v>7</v>
      </c>
      <c r="B20" s="19"/>
      <c r="C20" s="32"/>
      <c r="D20" s="32">
        <f>C20+Setembro!D12</f>
        <v>0</v>
      </c>
      <c r="E20" s="20"/>
      <c r="F20" s="20">
        <f>E20+Setembro!F12</f>
        <v>0</v>
      </c>
      <c r="G20" s="19">
        <f t="shared" ref="G20:G21" si="8">D20-F20</f>
        <v>0</v>
      </c>
      <c r="H20" s="19"/>
      <c r="I20" s="19">
        <f>H20+Setembro!I12</f>
        <v>0</v>
      </c>
      <c r="J20" s="19"/>
      <c r="K20" s="21">
        <f>J20+Setembro!K12</f>
        <v>0</v>
      </c>
    </row>
    <row r="21" spans="1:11" ht="20.100000000000001" customHeight="1" thickBot="1" x14ac:dyDescent="0.3">
      <c r="A21" s="33" t="s">
        <v>8</v>
      </c>
      <c r="B21" s="23"/>
      <c r="C21" s="34"/>
      <c r="D21" s="34">
        <f>C21+Setembro!D13</f>
        <v>0</v>
      </c>
      <c r="E21" s="24"/>
      <c r="F21" s="24">
        <f>E21+Setembro!F13</f>
        <v>0</v>
      </c>
      <c r="G21" s="23">
        <f t="shared" si="8"/>
        <v>0</v>
      </c>
      <c r="H21" s="23"/>
      <c r="I21" s="23">
        <f>H21+Setembro!I13</f>
        <v>0</v>
      </c>
      <c r="J21" s="23"/>
      <c r="K21" s="25">
        <f>J21+Setembro!K13</f>
        <v>0</v>
      </c>
    </row>
    <row r="22" spans="1:11" ht="15" customHeight="1" thickBot="1" x14ac:dyDescent="0.3"/>
    <row r="23" spans="1:11" ht="15.75" thickBot="1" x14ac:dyDescent="0.3">
      <c r="A23" s="95" t="s">
        <v>17</v>
      </c>
      <c r="B23" s="96"/>
      <c r="C23" s="96"/>
      <c r="D23" s="96"/>
      <c r="E23" s="96"/>
      <c r="F23" s="96"/>
      <c r="G23" s="96"/>
      <c r="H23" s="96"/>
      <c r="I23" s="96"/>
      <c r="J23" s="96"/>
      <c r="K23" s="97"/>
    </row>
    <row r="24" spans="1:11" ht="30.95" customHeight="1" thickBot="1" x14ac:dyDescent="0.3">
      <c r="A24" s="35" t="s">
        <v>0</v>
      </c>
      <c r="B24" s="36" t="s">
        <v>25</v>
      </c>
      <c r="C24" s="36" t="s">
        <v>9</v>
      </c>
      <c r="D24" s="36" t="s">
        <v>11</v>
      </c>
      <c r="E24" s="36" t="s">
        <v>10</v>
      </c>
      <c r="F24" s="36" t="s">
        <v>12</v>
      </c>
      <c r="G24" s="36" t="s">
        <v>44</v>
      </c>
      <c r="H24" s="36" t="s">
        <v>13</v>
      </c>
      <c r="I24" s="36" t="s">
        <v>14</v>
      </c>
      <c r="J24" s="36" t="s">
        <v>15</v>
      </c>
      <c r="K24" s="37" t="s">
        <v>16</v>
      </c>
    </row>
    <row r="25" spans="1:11" x14ac:dyDescent="0.25">
      <c r="A25" s="14" t="s">
        <v>19</v>
      </c>
      <c r="B25" s="15">
        <v>51966.86</v>
      </c>
      <c r="C25" s="15">
        <v>85892.69</v>
      </c>
      <c r="D25" s="15">
        <f>C25+Setembro!D17</f>
        <v>623987.05000000005</v>
      </c>
      <c r="E25" s="16"/>
      <c r="F25" s="16">
        <f>E25+Setembro!F17</f>
        <v>44805.97</v>
      </c>
      <c r="G25" s="15">
        <f>D25-F25</f>
        <v>579181.08000000007</v>
      </c>
      <c r="H25" s="15">
        <v>54554.59</v>
      </c>
      <c r="I25" s="15">
        <f>H25+Setembro!I17</f>
        <v>437531.06999999995</v>
      </c>
      <c r="J25" s="15">
        <v>54554.59</v>
      </c>
      <c r="K25" s="17">
        <f>J25+Setembro!K17</f>
        <v>437531.06999999995</v>
      </c>
    </row>
    <row r="26" spans="1:11" ht="15.75" thickBot="1" x14ac:dyDescent="0.3">
      <c r="A26" s="38" t="s">
        <v>43</v>
      </c>
      <c r="B26" s="39"/>
      <c r="C26" s="39"/>
      <c r="D26" s="15">
        <f>C26+Setembro!D18</f>
        <v>0</v>
      </c>
      <c r="E26" s="40"/>
      <c r="F26" s="16">
        <f>E26+Setembro!F18</f>
        <v>0</v>
      </c>
      <c r="G26" s="39">
        <f>D26-F26</f>
        <v>0</v>
      </c>
      <c r="H26" s="39"/>
      <c r="I26" s="15">
        <f>H26+Setembro!I18</f>
        <v>0</v>
      </c>
      <c r="J26" s="39"/>
      <c r="K26" s="41">
        <f>J26+Setembro!K18</f>
        <v>0</v>
      </c>
    </row>
    <row r="27" spans="1:11" ht="15.75" thickBot="1" x14ac:dyDescent="0.3">
      <c r="A27" s="42" t="s">
        <v>36</v>
      </c>
      <c r="B27" s="43">
        <f>SUM(B25:B26)</f>
        <v>51966.86</v>
      </c>
      <c r="C27" s="43">
        <f>SUM(C25:C26)</f>
        <v>85892.69</v>
      </c>
      <c r="D27" s="43">
        <f>SUM(D25:D26)</f>
        <v>623987.05000000005</v>
      </c>
      <c r="E27" s="44">
        <f t="shared" ref="E27:K27" si="9">SUM(E25:E26)</f>
        <v>0</v>
      </c>
      <c r="F27" s="44">
        <f t="shared" si="9"/>
        <v>44805.97</v>
      </c>
      <c r="G27" s="43">
        <f t="shared" si="9"/>
        <v>579181.08000000007</v>
      </c>
      <c r="H27" s="43">
        <f t="shared" si="9"/>
        <v>54554.59</v>
      </c>
      <c r="I27" s="43">
        <f t="shared" si="9"/>
        <v>437531.06999999995</v>
      </c>
      <c r="J27" s="43">
        <f t="shared" si="9"/>
        <v>54554.59</v>
      </c>
      <c r="K27" s="45">
        <f t="shared" si="9"/>
        <v>437531.06999999995</v>
      </c>
    </row>
    <row r="28" spans="1:11" ht="15.75" thickBot="1" x14ac:dyDescent="0.3">
      <c r="A28" s="46"/>
      <c r="B28" s="47"/>
      <c r="C28" s="47"/>
      <c r="D28" s="47"/>
      <c r="E28" s="47"/>
      <c r="F28" s="47"/>
      <c r="G28" s="47"/>
      <c r="H28" s="47"/>
      <c r="I28" s="47"/>
      <c r="J28" s="47"/>
    </row>
    <row r="29" spans="1:11" ht="15.75" thickBot="1" x14ac:dyDescent="0.3">
      <c r="A29" s="101" t="s">
        <v>48</v>
      </c>
      <c r="B29" s="102"/>
      <c r="C29" s="102"/>
      <c r="D29" s="102"/>
      <c r="E29" s="102"/>
      <c r="F29" s="103"/>
    </row>
    <row r="30" spans="1:11" ht="30.95" customHeight="1" thickBot="1" x14ac:dyDescent="0.3">
      <c r="A30" s="6" t="s">
        <v>0</v>
      </c>
      <c r="B30" s="7" t="s">
        <v>24</v>
      </c>
      <c r="C30" s="7" t="s">
        <v>20</v>
      </c>
      <c r="D30" s="7" t="s">
        <v>21</v>
      </c>
      <c r="E30" s="7" t="s">
        <v>22</v>
      </c>
      <c r="F30" s="8" t="s">
        <v>23</v>
      </c>
    </row>
    <row r="31" spans="1:11" x14ac:dyDescent="0.25">
      <c r="A31" s="48" t="s">
        <v>19</v>
      </c>
      <c r="B31" s="27"/>
      <c r="C31" s="27"/>
      <c r="D31" s="27">
        <f>C31+Setembro!D23</f>
        <v>31554.43</v>
      </c>
      <c r="E31" s="27"/>
      <c r="F31" s="30">
        <f>E31+Setembro!F23</f>
        <v>31554.43</v>
      </c>
    </row>
    <row r="32" spans="1:11" ht="15.75" thickBot="1" x14ac:dyDescent="0.3">
      <c r="A32" s="38" t="s">
        <v>43</v>
      </c>
      <c r="B32" s="39"/>
      <c r="C32" s="39"/>
      <c r="D32" s="39">
        <f>C32+Setembro!D24</f>
        <v>0</v>
      </c>
      <c r="E32" s="39"/>
      <c r="F32" s="41">
        <f>E32+Setembro!F24</f>
        <v>0</v>
      </c>
    </row>
    <row r="33" spans="1:10" ht="15" customHeight="1" thickBot="1" x14ac:dyDescent="0.3">
      <c r="A33" s="42" t="s">
        <v>36</v>
      </c>
      <c r="B33" s="43">
        <f>SUM(B31:B32)</f>
        <v>0</v>
      </c>
      <c r="C33" s="43">
        <f>SUM(C31:C32)</f>
        <v>0</v>
      </c>
      <c r="D33" s="43">
        <f t="shared" ref="D33:F33" si="10">SUM(D31:D32)</f>
        <v>31554.43</v>
      </c>
      <c r="E33" s="43">
        <f t="shared" si="10"/>
        <v>0</v>
      </c>
      <c r="F33" s="45">
        <f t="shared" si="10"/>
        <v>31554.43</v>
      </c>
    </row>
    <row r="34" spans="1:10" ht="15" customHeight="1" thickBot="1" x14ac:dyDescent="0.3"/>
    <row r="35" spans="1:10" ht="30.95" customHeight="1" thickBot="1" x14ac:dyDescent="0.3">
      <c r="A35" s="104" t="s">
        <v>50</v>
      </c>
      <c r="B35" s="105"/>
      <c r="C35" s="49"/>
      <c r="D35" s="95" t="s">
        <v>73</v>
      </c>
      <c r="E35" s="96"/>
      <c r="F35" s="97"/>
      <c r="G35" s="49"/>
      <c r="H35" s="92" t="s">
        <v>75</v>
      </c>
      <c r="I35" s="93"/>
      <c r="J35" s="94"/>
    </row>
    <row r="36" spans="1:10" ht="15.75" thickBot="1" x14ac:dyDescent="0.3">
      <c r="A36" s="14" t="s">
        <v>26</v>
      </c>
      <c r="B36" s="17">
        <f>B27+Setembro!B28</f>
        <v>382976.48</v>
      </c>
      <c r="C36" s="50"/>
      <c r="D36" s="51"/>
      <c r="E36" s="52" t="s">
        <v>29</v>
      </c>
      <c r="F36" s="53" t="s">
        <v>30</v>
      </c>
      <c r="G36" s="49"/>
      <c r="H36" s="69" t="s">
        <v>76</v>
      </c>
      <c r="I36" s="70" t="s">
        <v>77</v>
      </c>
      <c r="J36" s="71" t="s">
        <v>78</v>
      </c>
    </row>
    <row r="37" spans="1:10" ht="15.75" thickBot="1" x14ac:dyDescent="0.3">
      <c r="A37" s="38" t="s">
        <v>27</v>
      </c>
      <c r="B37" s="41">
        <f>I27</f>
        <v>437531.06999999995</v>
      </c>
      <c r="C37" s="50"/>
      <c r="D37" s="14" t="s">
        <v>31</v>
      </c>
      <c r="E37" s="15">
        <f>+B14+Setembro!E29</f>
        <v>118205.2</v>
      </c>
      <c r="F37" s="54"/>
      <c r="G37" s="50"/>
      <c r="H37" s="72" t="s">
        <v>79</v>
      </c>
      <c r="I37" s="73">
        <f>H15</f>
        <v>9069.99</v>
      </c>
      <c r="J37" s="74">
        <f>I15</f>
        <v>79682.790000000008</v>
      </c>
    </row>
    <row r="38" spans="1:10" ht="15.75" thickBot="1" x14ac:dyDescent="0.3">
      <c r="A38" s="55" t="s">
        <v>28</v>
      </c>
      <c r="B38" s="56">
        <f>B36-B37</f>
        <v>-54554.589999999967</v>
      </c>
      <c r="C38" s="50"/>
      <c r="D38" s="38" t="s">
        <v>57</v>
      </c>
      <c r="E38" s="39">
        <f>Setembro!E30+'Parcela Rateio'!B5</f>
        <v>118206.00000000003</v>
      </c>
      <c r="F38" s="57">
        <v>10</v>
      </c>
      <c r="G38" s="50"/>
      <c r="H38" s="72" t="s">
        <v>80</v>
      </c>
      <c r="I38" s="73">
        <f>H17</f>
        <v>2569.4499999999998</v>
      </c>
      <c r="J38" s="74">
        <f>I17</f>
        <v>21257.47</v>
      </c>
    </row>
    <row r="39" spans="1:10" ht="15" customHeight="1" thickBot="1" x14ac:dyDescent="0.3">
      <c r="D39" s="42" t="s">
        <v>28</v>
      </c>
      <c r="E39" s="58">
        <f>E37-E38</f>
        <v>-0.80000000003201421</v>
      </c>
      <c r="F39" s="59"/>
      <c r="G39" s="60"/>
      <c r="H39" s="72" t="s">
        <v>81</v>
      </c>
      <c r="I39" s="73">
        <f>H19</f>
        <v>0</v>
      </c>
      <c r="J39" s="74">
        <f>I19</f>
        <v>2150.1600000000003</v>
      </c>
    </row>
    <row r="40" spans="1:10" ht="29.25" customHeight="1" thickBot="1" x14ac:dyDescent="0.3">
      <c r="A40" s="104" t="s">
        <v>49</v>
      </c>
      <c r="B40" s="105"/>
      <c r="H40" s="75" t="s">
        <v>82</v>
      </c>
      <c r="I40" s="76">
        <f>H27</f>
        <v>54554.59</v>
      </c>
      <c r="J40" s="77">
        <f>I27</f>
        <v>437531.06999999995</v>
      </c>
    </row>
    <row r="41" spans="1:10" x14ac:dyDescent="0.25">
      <c r="A41" s="14" t="s">
        <v>26</v>
      </c>
      <c r="B41" s="17">
        <f>B33+Setembro!B33</f>
        <v>30861.96</v>
      </c>
    </row>
    <row r="42" spans="1:10" ht="15.75" thickBot="1" x14ac:dyDescent="0.3">
      <c r="A42" s="38" t="s">
        <v>27</v>
      </c>
      <c r="B42" s="41">
        <f>D33</f>
        <v>31554.43</v>
      </c>
    </row>
    <row r="43" spans="1:10" ht="15.75" thickBot="1" x14ac:dyDescent="0.3">
      <c r="A43" s="42" t="s">
        <v>28</v>
      </c>
      <c r="B43" s="56">
        <f>B41-B42</f>
        <v>-692.47000000000116</v>
      </c>
    </row>
    <row r="45" spans="1:10" x14ac:dyDescent="0.25">
      <c r="A45" s="106" t="s">
        <v>94</v>
      </c>
      <c r="B45" s="106"/>
      <c r="C45" s="61"/>
    </row>
    <row r="47" spans="1:10" ht="15.75" thickBot="1" x14ac:dyDescent="0.3"/>
    <row r="48" spans="1:10" ht="15.75" thickBot="1" x14ac:dyDescent="0.3">
      <c r="A48" s="101" t="s">
        <v>38</v>
      </c>
      <c r="B48" s="102"/>
      <c r="C48" s="103"/>
    </row>
    <row r="49" spans="1:3" ht="15.75" thickBot="1" x14ac:dyDescent="0.3">
      <c r="A49" s="51">
        <v>2021</v>
      </c>
      <c r="B49" s="62" t="s">
        <v>39</v>
      </c>
      <c r="C49" s="63" t="s">
        <v>40</v>
      </c>
    </row>
    <row r="50" spans="1:3" x14ac:dyDescent="0.25">
      <c r="A50" s="14" t="s">
        <v>41</v>
      </c>
      <c r="B50" s="15">
        <f>Setembro!B42</f>
        <v>0</v>
      </c>
      <c r="C50" s="17">
        <f>Setembro!C42</f>
        <v>81874.53</v>
      </c>
    </row>
    <row r="51" spans="1:3" ht="15.75" thickBot="1" x14ac:dyDescent="0.3">
      <c r="A51" s="38" t="s">
        <v>42</v>
      </c>
      <c r="B51" s="39">
        <f>Setembro!B43</f>
        <v>0</v>
      </c>
      <c r="C51" s="41">
        <f>Setembro!C43</f>
        <v>81874.53</v>
      </c>
    </row>
    <row r="52" spans="1:3" ht="15.75" thickBot="1" x14ac:dyDescent="0.3">
      <c r="A52" s="42" t="s">
        <v>28</v>
      </c>
      <c r="B52" s="64">
        <f>B51-B50</f>
        <v>0</v>
      </c>
      <c r="C52" s="56">
        <f>C51-C50</f>
        <v>0</v>
      </c>
    </row>
  </sheetData>
  <mergeCells count="13">
    <mergeCell ref="A48:C48"/>
    <mergeCell ref="A12:K12"/>
    <mergeCell ref="A23:K23"/>
    <mergeCell ref="A29:F29"/>
    <mergeCell ref="A35:B35"/>
    <mergeCell ref="D35:F35"/>
    <mergeCell ref="H35:J35"/>
    <mergeCell ref="A1:K1"/>
    <mergeCell ref="A2:E2"/>
    <mergeCell ref="G2:K2"/>
    <mergeCell ref="A40:B40"/>
    <mergeCell ref="A45:B45"/>
    <mergeCell ref="A4:K4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6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C1BF0-D548-4DC4-AD5A-43F14861DE16}">
  <sheetPr>
    <pageSetUpPr fitToPage="1"/>
  </sheetPr>
  <dimension ref="A1:K52"/>
  <sheetViews>
    <sheetView tabSelected="1" topLeftCell="A26" workbookViewId="0">
      <selection activeCell="C44" sqref="C44"/>
    </sheetView>
  </sheetViews>
  <sheetFormatPr defaultColWidth="9.140625" defaultRowHeight="15" x14ac:dyDescent="0.25"/>
  <cols>
    <col min="1" max="1" width="24.7109375" style="5" bestFit="1" customWidth="1"/>
    <col min="2" max="11" width="18.7109375" style="5" customWidth="1"/>
    <col min="12" max="16384" width="9.140625" style="5"/>
  </cols>
  <sheetData>
    <row r="1" spans="1:11" ht="18.75" x14ac:dyDescent="0.25">
      <c r="A1" s="98" t="s">
        <v>33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 ht="18.75" x14ac:dyDescent="0.25">
      <c r="A2" s="99" t="str">
        <f>'Parcela Rateio'!B1</f>
        <v>ITAJAÍ</v>
      </c>
      <c r="B2" s="99"/>
      <c r="C2" s="99"/>
      <c r="D2" s="99"/>
      <c r="E2" s="99"/>
      <c r="F2" s="68" t="s">
        <v>71</v>
      </c>
      <c r="G2" s="100">
        <v>2022</v>
      </c>
      <c r="H2" s="100"/>
      <c r="I2" s="100"/>
      <c r="J2" s="100"/>
      <c r="K2" s="100"/>
    </row>
    <row r="3" spans="1:11" ht="15" customHeight="1" thickBot="1" x14ac:dyDescent="0.3"/>
    <row r="4" spans="1:11" ht="15" customHeight="1" thickBot="1" x14ac:dyDescent="0.3">
      <c r="A4" s="107" t="s">
        <v>92</v>
      </c>
      <c r="B4" s="108"/>
      <c r="C4" s="108"/>
      <c r="D4" s="108"/>
      <c r="E4" s="108"/>
      <c r="F4" s="108"/>
      <c r="G4" s="108"/>
      <c r="H4" s="108"/>
      <c r="I4" s="108"/>
      <c r="J4" s="108"/>
      <c r="K4" s="109"/>
    </row>
    <row r="5" spans="1:11" ht="30.75" thickBot="1" x14ac:dyDescent="0.3">
      <c r="A5" s="80" t="s">
        <v>0</v>
      </c>
      <c r="B5" s="81" t="s">
        <v>25</v>
      </c>
      <c r="C5" s="81" t="s">
        <v>9</v>
      </c>
      <c r="D5" s="81" t="s">
        <v>11</v>
      </c>
      <c r="E5" s="81" t="s">
        <v>10</v>
      </c>
      <c r="F5" s="81" t="s">
        <v>12</v>
      </c>
      <c r="G5" s="81" t="s">
        <v>45</v>
      </c>
      <c r="H5" s="81" t="s">
        <v>13</v>
      </c>
      <c r="I5" s="81" t="s">
        <v>14</v>
      </c>
      <c r="J5" s="81" t="s">
        <v>15</v>
      </c>
      <c r="K5" s="82" t="s">
        <v>16</v>
      </c>
    </row>
    <row r="6" spans="1:11" ht="15" customHeight="1" thickBot="1" x14ac:dyDescent="0.3">
      <c r="A6" s="83" t="s">
        <v>1</v>
      </c>
      <c r="B6" s="66"/>
      <c r="C6" s="66">
        <f>C7+C8</f>
        <v>1754.36</v>
      </c>
      <c r="D6" s="66">
        <f>+D7+D8</f>
        <v>3091</v>
      </c>
      <c r="E6" s="12">
        <f>SUM(E7:E8)</f>
        <v>0</v>
      </c>
      <c r="F6" s="12">
        <f t="shared" ref="F6:F10" si="0">E6</f>
        <v>0</v>
      </c>
      <c r="G6" s="66">
        <f>SUM(G7:G8)</f>
        <v>3091</v>
      </c>
      <c r="H6" s="66">
        <f>SUM(H7:H8)</f>
        <v>1370.15</v>
      </c>
      <c r="I6" s="66">
        <f t="shared" ref="I6:I10" si="1">H6</f>
        <v>1370.15</v>
      </c>
      <c r="J6" s="66">
        <f>SUM(J7:J8)</f>
        <v>1370.15</v>
      </c>
      <c r="K6" s="67">
        <f t="shared" ref="K6:K10" si="2">J6</f>
        <v>1370.15</v>
      </c>
    </row>
    <row r="7" spans="1:11" ht="15" customHeight="1" x14ac:dyDescent="0.25">
      <c r="A7" s="84" t="s">
        <v>2</v>
      </c>
      <c r="B7" s="15"/>
      <c r="C7" s="15"/>
      <c r="D7" s="15">
        <f t="shared" ref="D7" si="3">C7</f>
        <v>0</v>
      </c>
      <c r="E7" s="16"/>
      <c r="F7" s="16">
        <f t="shared" si="0"/>
        <v>0</v>
      </c>
      <c r="G7" s="15">
        <f>D7-F7</f>
        <v>0</v>
      </c>
      <c r="H7" s="15"/>
      <c r="I7" s="15">
        <f t="shared" si="1"/>
        <v>0</v>
      </c>
      <c r="J7" s="15"/>
      <c r="K7" s="17">
        <f t="shared" si="2"/>
        <v>0</v>
      </c>
    </row>
    <row r="8" spans="1:11" ht="15" customHeight="1" thickBot="1" x14ac:dyDescent="0.3">
      <c r="A8" s="85" t="s">
        <v>4</v>
      </c>
      <c r="B8" s="23"/>
      <c r="C8" s="23">
        <v>1754.36</v>
      </c>
      <c r="D8" s="15">
        <f>+C8+Outubro!D8</f>
        <v>3091</v>
      </c>
      <c r="E8" s="24"/>
      <c r="F8" s="16">
        <f t="shared" si="0"/>
        <v>0</v>
      </c>
      <c r="G8" s="15">
        <f t="shared" ref="G8" si="4">D8-F8</f>
        <v>3091</v>
      </c>
      <c r="H8" s="23">
        <v>1370.15</v>
      </c>
      <c r="I8" s="15">
        <f t="shared" si="1"/>
        <v>1370.15</v>
      </c>
      <c r="J8" s="23">
        <v>1370.15</v>
      </c>
      <c r="K8" s="25">
        <f t="shared" si="2"/>
        <v>1370.15</v>
      </c>
    </row>
    <row r="9" spans="1:11" ht="15" customHeight="1" thickBot="1" x14ac:dyDescent="0.3">
      <c r="A9" s="86" t="s">
        <v>5</v>
      </c>
      <c r="B9" s="11">
        <f>SUM(B10:B10)</f>
        <v>0</v>
      </c>
      <c r="C9" s="11">
        <f>SUM(C10:C10)</f>
        <v>0</v>
      </c>
      <c r="D9" s="11">
        <f>C9</f>
        <v>0</v>
      </c>
      <c r="E9" s="12">
        <f>SUM(E10:E10)</f>
        <v>0</v>
      </c>
      <c r="F9" s="12">
        <f t="shared" si="0"/>
        <v>0</v>
      </c>
      <c r="G9" s="11">
        <f>SUM(G10:G10)</f>
        <v>0</v>
      </c>
      <c r="H9" s="11">
        <f>SUM(H10:H10)</f>
        <v>0</v>
      </c>
      <c r="I9" s="11">
        <f t="shared" si="1"/>
        <v>0</v>
      </c>
      <c r="J9" s="11">
        <f>SUM(J10:J10)</f>
        <v>0</v>
      </c>
      <c r="K9" s="13">
        <f t="shared" si="2"/>
        <v>0</v>
      </c>
    </row>
    <row r="10" spans="1:11" ht="15" customHeight="1" thickBot="1" x14ac:dyDescent="0.3">
      <c r="A10" s="87" t="s">
        <v>6</v>
      </c>
      <c r="B10" s="88"/>
      <c r="C10" s="89"/>
      <c r="D10" s="89">
        <f>C10</f>
        <v>0</v>
      </c>
      <c r="E10" s="90"/>
      <c r="F10" s="90">
        <f t="shared" si="0"/>
        <v>0</v>
      </c>
      <c r="G10" s="88">
        <f>D10-F10</f>
        <v>0</v>
      </c>
      <c r="H10" s="88"/>
      <c r="I10" s="88">
        <f t="shared" si="1"/>
        <v>0</v>
      </c>
      <c r="J10" s="88"/>
      <c r="K10" s="91">
        <f t="shared" si="2"/>
        <v>0</v>
      </c>
    </row>
    <row r="11" spans="1:11" ht="15" customHeight="1" thickBot="1" x14ac:dyDescent="0.3"/>
    <row r="12" spans="1:11" ht="15.75" thickBot="1" x14ac:dyDescent="0.3">
      <c r="A12" s="95" t="s">
        <v>93</v>
      </c>
      <c r="B12" s="96"/>
      <c r="C12" s="96"/>
      <c r="D12" s="96"/>
      <c r="E12" s="96"/>
      <c r="F12" s="96"/>
      <c r="G12" s="96"/>
      <c r="H12" s="96"/>
      <c r="I12" s="96"/>
      <c r="J12" s="96"/>
      <c r="K12" s="97"/>
    </row>
    <row r="13" spans="1:11" s="9" customFormat="1" ht="30.95" customHeight="1" thickBot="1" x14ac:dyDescent="0.3">
      <c r="A13" s="6" t="s">
        <v>0</v>
      </c>
      <c r="B13" s="7" t="s">
        <v>25</v>
      </c>
      <c r="C13" s="7" t="s">
        <v>9</v>
      </c>
      <c r="D13" s="7" t="s">
        <v>11</v>
      </c>
      <c r="E13" s="7" t="s">
        <v>10</v>
      </c>
      <c r="F13" s="7" t="s">
        <v>12</v>
      </c>
      <c r="G13" s="7" t="s">
        <v>45</v>
      </c>
      <c r="H13" s="7" t="s">
        <v>13</v>
      </c>
      <c r="I13" s="7" t="s">
        <v>14</v>
      </c>
      <c r="J13" s="7" t="s">
        <v>15</v>
      </c>
      <c r="K13" s="8" t="s">
        <v>16</v>
      </c>
    </row>
    <row r="14" spans="1:11" ht="20.100000000000001" customHeight="1" thickBot="1" x14ac:dyDescent="0.3">
      <c r="A14" s="65" t="s">
        <v>1</v>
      </c>
      <c r="B14" s="66">
        <v>11821</v>
      </c>
      <c r="C14" s="66">
        <f>C15+C16+C17</f>
        <v>15699.029999999999</v>
      </c>
      <c r="D14" s="66">
        <f>D15+D16+D17</f>
        <v>131399.04000000001</v>
      </c>
      <c r="E14" s="12">
        <f t="shared" ref="E14:K14" si="5">SUM(E15:E17)</f>
        <v>0</v>
      </c>
      <c r="F14" s="12">
        <f t="shared" si="5"/>
        <v>0</v>
      </c>
      <c r="G14" s="66">
        <f t="shared" si="5"/>
        <v>131399.04000000001</v>
      </c>
      <c r="H14" s="66">
        <f t="shared" si="5"/>
        <v>13980.98</v>
      </c>
      <c r="I14" s="66">
        <f t="shared" si="5"/>
        <v>114921.24</v>
      </c>
      <c r="J14" s="66">
        <f t="shared" si="5"/>
        <v>13980.98</v>
      </c>
      <c r="K14" s="67">
        <f t="shared" si="5"/>
        <v>114921.24</v>
      </c>
    </row>
    <row r="15" spans="1:11" ht="20.100000000000001" customHeight="1" x14ac:dyDescent="0.25">
      <c r="A15" s="14" t="s">
        <v>2</v>
      </c>
      <c r="B15" s="15"/>
      <c r="C15" s="15">
        <v>15480.21</v>
      </c>
      <c r="D15" s="15">
        <f>C15+Outubro!D15</f>
        <v>104686.85</v>
      </c>
      <c r="E15" s="16"/>
      <c r="F15" s="16">
        <f>E15+Outubro!F15</f>
        <v>0</v>
      </c>
      <c r="G15" s="15">
        <f>D15-F15</f>
        <v>104686.85</v>
      </c>
      <c r="H15" s="15">
        <v>12913.56</v>
      </c>
      <c r="I15" s="15">
        <f>H15+Outubro!I15</f>
        <v>92596.35</v>
      </c>
      <c r="J15" s="15">
        <v>12913.56</v>
      </c>
      <c r="K15" s="17">
        <f>J15+Outubro!K15</f>
        <v>92596.35</v>
      </c>
    </row>
    <row r="16" spans="1:11" ht="20.100000000000001" customHeight="1" x14ac:dyDescent="0.25">
      <c r="A16" s="18" t="s">
        <v>3</v>
      </c>
      <c r="B16" s="19"/>
      <c r="C16" s="19"/>
      <c r="D16" s="15">
        <f>C16+Outubro!D16</f>
        <v>0</v>
      </c>
      <c r="E16" s="20"/>
      <c r="F16" s="16">
        <f>E16+Outubro!F16</f>
        <v>0</v>
      </c>
      <c r="G16" s="15">
        <f t="shared" ref="G16:G17" si="6">D16-F16</f>
        <v>0</v>
      </c>
      <c r="H16" s="19"/>
      <c r="I16" s="15">
        <f>H16+Outubro!I16</f>
        <v>0</v>
      </c>
      <c r="J16" s="19"/>
      <c r="K16" s="21">
        <f>J16+Outubro!K16</f>
        <v>0</v>
      </c>
    </row>
    <row r="17" spans="1:11" ht="20.100000000000001" customHeight="1" thickBot="1" x14ac:dyDescent="0.3">
      <c r="A17" s="22" t="s">
        <v>4</v>
      </c>
      <c r="B17" s="23"/>
      <c r="C17" s="23">
        <v>218.82</v>
      </c>
      <c r="D17" s="15">
        <f>C17+Outubro!D17</f>
        <v>26712.19</v>
      </c>
      <c r="E17" s="24"/>
      <c r="F17" s="16">
        <f>E17+Outubro!F17</f>
        <v>0</v>
      </c>
      <c r="G17" s="15">
        <f t="shared" si="6"/>
        <v>26712.19</v>
      </c>
      <c r="H17" s="23">
        <f>142.56+924.86</f>
        <v>1067.42</v>
      </c>
      <c r="I17" s="15">
        <f>H17+Outubro!I17</f>
        <v>22324.89</v>
      </c>
      <c r="J17" s="23">
        <v>1067.42</v>
      </c>
      <c r="K17" s="25">
        <f>J17+Outubro!K17</f>
        <v>22324.89</v>
      </c>
    </row>
    <row r="18" spans="1:11" ht="20.100000000000001" customHeight="1" thickBot="1" x14ac:dyDescent="0.3">
      <c r="A18" s="10" t="s">
        <v>5</v>
      </c>
      <c r="B18" s="11">
        <f>SUM(B19:B21)</f>
        <v>0</v>
      </c>
      <c r="C18" s="11">
        <f t="shared" ref="C18:K18" si="7">SUM(C19:C21)</f>
        <v>0</v>
      </c>
      <c r="D18" s="11">
        <f t="shared" si="7"/>
        <v>2150.16</v>
      </c>
      <c r="E18" s="12">
        <f t="shared" si="7"/>
        <v>0</v>
      </c>
      <c r="F18" s="12">
        <f t="shared" si="7"/>
        <v>0</v>
      </c>
      <c r="G18" s="11">
        <f t="shared" si="7"/>
        <v>2150.16</v>
      </c>
      <c r="H18" s="11">
        <f t="shared" si="7"/>
        <v>0</v>
      </c>
      <c r="I18" s="11">
        <f t="shared" si="7"/>
        <v>2150.1600000000003</v>
      </c>
      <c r="J18" s="11">
        <f t="shared" si="7"/>
        <v>0</v>
      </c>
      <c r="K18" s="13">
        <f t="shared" si="7"/>
        <v>2150.1600000000003</v>
      </c>
    </row>
    <row r="19" spans="1:11" ht="20.100000000000001" customHeight="1" x14ac:dyDescent="0.25">
      <c r="A19" s="26" t="s">
        <v>6</v>
      </c>
      <c r="B19" s="27"/>
      <c r="C19" s="28"/>
      <c r="D19" s="28">
        <f>C19+Outubro!D19</f>
        <v>2150.16</v>
      </c>
      <c r="E19" s="29"/>
      <c r="F19" s="29">
        <f>E19+Outubro!F19</f>
        <v>0</v>
      </c>
      <c r="G19" s="27">
        <f>D19-F19</f>
        <v>2150.16</v>
      </c>
      <c r="H19" s="27"/>
      <c r="I19" s="27">
        <f>H19+Outubro!I19</f>
        <v>2150.1600000000003</v>
      </c>
      <c r="J19" s="27"/>
      <c r="K19" s="30">
        <f>J19+Outubro!K19</f>
        <v>2150.1600000000003</v>
      </c>
    </row>
    <row r="20" spans="1:11" ht="20.100000000000001" customHeight="1" x14ac:dyDescent="0.25">
      <c r="A20" s="31" t="s">
        <v>7</v>
      </c>
      <c r="B20" s="19"/>
      <c r="C20" s="32"/>
      <c r="D20" s="32">
        <f>C20+Outubro!D20</f>
        <v>0</v>
      </c>
      <c r="E20" s="20"/>
      <c r="F20" s="20">
        <f>E20+Outubro!F20</f>
        <v>0</v>
      </c>
      <c r="G20" s="19">
        <f t="shared" ref="G20:G21" si="8">D20-F20</f>
        <v>0</v>
      </c>
      <c r="H20" s="19"/>
      <c r="I20" s="19">
        <f>H20+Outubro!I20</f>
        <v>0</v>
      </c>
      <c r="J20" s="19"/>
      <c r="K20" s="21">
        <f>J20+Outubro!K20</f>
        <v>0</v>
      </c>
    </row>
    <row r="21" spans="1:11" ht="20.100000000000001" customHeight="1" thickBot="1" x14ac:dyDescent="0.3">
      <c r="A21" s="33" t="s">
        <v>8</v>
      </c>
      <c r="B21" s="23"/>
      <c r="C21" s="34"/>
      <c r="D21" s="34">
        <f>C21+Outubro!D21</f>
        <v>0</v>
      </c>
      <c r="E21" s="24"/>
      <c r="F21" s="24">
        <f>E21+Outubro!F21</f>
        <v>0</v>
      </c>
      <c r="G21" s="23">
        <f t="shared" si="8"/>
        <v>0</v>
      </c>
      <c r="H21" s="23"/>
      <c r="I21" s="23">
        <f>H21+Outubro!I21</f>
        <v>0</v>
      </c>
      <c r="J21" s="23"/>
      <c r="K21" s="25">
        <f>J21+Outubro!K21</f>
        <v>0</v>
      </c>
    </row>
    <row r="22" spans="1:11" ht="15" customHeight="1" thickBot="1" x14ac:dyDescent="0.3"/>
    <row r="23" spans="1:11" ht="15.75" thickBot="1" x14ac:dyDescent="0.3">
      <c r="A23" s="95" t="s">
        <v>17</v>
      </c>
      <c r="B23" s="96"/>
      <c r="C23" s="96"/>
      <c r="D23" s="96"/>
      <c r="E23" s="96"/>
      <c r="F23" s="96"/>
      <c r="G23" s="96"/>
      <c r="H23" s="96"/>
      <c r="I23" s="96"/>
      <c r="J23" s="96"/>
      <c r="K23" s="97"/>
    </row>
    <row r="24" spans="1:11" ht="30.95" customHeight="1" thickBot="1" x14ac:dyDescent="0.3">
      <c r="A24" s="35" t="s">
        <v>0</v>
      </c>
      <c r="B24" s="36" t="s">
        <v>25</v>
      </c>
      <c r="C24" s="36" t="s">
        <v>9</v>
      </c>
      <c r="D24" s="36" t="s">
        <v>11</v>
      </c>
      <c r="E24" s="36" t="s">
        <v>10</v>
      </c>
      <c r="F24" s="36" t="s">
        <v>12</v>
      </c>
      <c r="G24" s="36" t="s">
        <v>44</v>
      </c>
      <c r="H24" s="36" t="s">
        <v>13</v>
      </c>
      <c r="I24" s="36" t="s">
        <v>14</v>
      </c>
      <c r="J24" s="36" t="s">
        <v>15</v>
      </c>
      <c r="K24" s="37" t="s">
        <v>16</v>
      </c>
    </row>
    <row r="25" spans="1:11" x14ac:dyDescent="0.25">
      <c r="A25" s="14" t="s">
        <v>19</v>
      </c>
      <c r="B25" s="15">
        <v>54554.59</v>
      </c>
      <c r="C25" s="15">
        <v>95676.93</v>
      </c>
      <c r="D25" s="15">
        <f>C25+Outubro!D25</f>
        <v>719663.98</v>
      </c>
      <c r="E25" s="16"/>
      <c r="F25" s="16">
        <f>E25+Outubro!F25</f>
        <v>44805.97</v>
      </c>
      <c r="G25" s="15">
        <f>D25-F25</f>
        <v>674858.01</v>
      </c>
      <c r="H25" s="15">
        <v>95790.32</v>
      </c>
      <c r="I25" s="15">
        <f>H25+Outubro!I25</f>
        <v>533321.3899999999</v>
      </c>
      <c r="J25" s="15">
        <v>95790.32</v>
      </c>
      <c r="K25" s="17">
        <f>J25+Outubro!K25</f>
        <v>533321.3899999999</v>
      </c>
    </row>
    <row r="26" spans="1:11" ht="15.75" thickBot="1" x14ac:dyDescent="0.3">
      <c r="A26" s="38" t="s">
        <v>43</v>
      </c>
      <c r="B26" s="39"/>
      <c r="C26" s="39"/>
      <c r="D26" s="15">
        <f>C26+Outubro!D26</f>
        <v>0</v>
      </c>
      <c r="E26" s="40"/>
      <c r="F26" s="16">
        <f>E26+Outubro!F26</f>
        <v>0</v>
      </c>
      <c r="G26" s="39">
        <f>D26-F26</f>
        <v>0</v>
      </c>
      <c r="H26" s="39"/>
      <c r="I26" s="15">
        <f>H26+Outubro!I26</f>
        <v>0</v>
      </c>
      <c r="J26" s="39"/>
      <c r="K26" s="41">
        <f>J26+Outubro!K26</f>
        <v>0</v>
      </c>
    </row>
    <row r="27" spans="1:11" ht="15.75" thickBot="1" x14ac:dyDescent="0.3">
      <c r="A27" s="42" t="s">
        <v>36</v>
      </c>
      <c r="B27" s="43">
        <f>SUM(B25:B26)</f>
        <v>54554.59</v>
      </c>
      <c r="C27" s="43">
        <f>SUM(C25:C26)</f>
        <v>95676.93</v>
      </c>
      <c r="D27" s="43">
        <f>SUM(D25:D26)</f>
        <v>719663.98</v>
      </c>
      <c r="E27" s="44">
        <f t="shared" ref="E27:K27" si="9">SUM(E25:E26)</f>
        <v>0</v>
      </c>
      <c r="F27" s="44">
        <f t="shared" si="9"/>
        <v>44805.97</v>
      </c>
      <c r="G27" s="43">
        <f t="shared" si="9"/>
        <v>674858.01</v>
      </c>
      <c r="H27" s="43">
        <f t="shared" si="9"/>
        <v>95790.32</v>
      </c>
      <c r="I27" s="43">
        <f t="shared" si="9"/>
        <v>533321.3899999999</v>
      </c>
      <c r="J27" s="43">
        <f t="shared" si="9"/>
        <v>95790.32</v>
      </c>
      <c r="K27" s="45">
        <f t="shared" si="9"/>
        <v>533321.3899999999</v>
      </c>
    </row>
    <row r="28" spans="1:11" ht="15.75" thickBot="1" x14ac:dyDescent="0.3">
      <c r="A28" s="46"/>
      <c r="B28" s="47"/>
      <c r="C28" s="47"/>
      <c r="D28" s="47"/>
      <c r="E28" s="47"/>
      <c r="F28" s="47"/>
      <c r="G28" s="47"/>
      <c r="H28" s="47"/>
      <c r="I28" s="47"/>
      <c r="J28" s="47"/>
    </row>
    <row r="29" spans="1:11" ht="15.75" thickBot="1" x14ac:dyDescent="0.3">
      <c r="A29" s="101" t="s">
        <v>48</v>
      </c>
      <c r="B29" s="102"/>
      <c r="C29" s="102"/>
      <c r="D29" s="102"/>
      <c r="E29" s="102"/>
      <c r="F29" s="103"/>
    </row>
    <row r="30" spans="1:11" ht="30.95" customHeight="1" thickBot="1" x14ac:dyDescent="0.3">
      <c r="A30" s="6" t="s">
        <v>0</v>
      </c>
      <c r="B30" s="7" t="s">
        <v>24</v>
      </c>
      <c r="C30" s="7" t="s">
        <v>20</v>
      </c>
      <c r="D30" s="7" t="s">
        <v>21</v>
      </c>
      <c r="E30" s="7" t="s">
        <v>22</v>
      </c>
      <c r="F30" s="8" t="s">
        <v>23</v>
      </c>
    </row>
    <row r="31" spans="1:11" x14ac:dyDescent="0.25">
      <c r="A31" s="48" t="s">
        <v>19</v>
      </c>
      <c r="B31" s="27"/>
      <c r="C31" s="27"/>
      <c r="D31" s="27">
        <f>C31+Outubro!D31</f>
        <v>31554.43</v>
      </c>
      <c r="E31" s="27"/>
      <c r="F31" s="30">
        <f>E31+Outubro!F31</f>
        <v>31554.43</v>
      </c>
    </row>
    <row r="32" spans="1:11" ht="15.75" thickBot="1" x14ac:dyDescent="0.3">
      <c r="A32" s="38" t="s">
        <v>43</v>
      </c>
      <c r="B32" s="39"/>
      <c r="C32" s="39"/>
      <c r="D32" s="39">
        <f>C32+Outubro!D32</f>
        <v>0</v>
      </c>
      <c r="E32" s="39"/>
      <c r="F32" s="41">
        <f>E32+Outubro!F32</f>
        <v>0</v>
      </c>
    </row>
    <row r="33" spans="1:10" ht="15" customHeight="1" thickBot="1" x14ac:dyDescent="0.3">
      <c r="A33" s="42" t="s">
        <v>36</v>
      </c>
      <c r="B33" s="43">
        <f>SUM(B31:B32)</f>
        <v>0</v>
      </c>
      <c r="C33" s="43">
        <f>SUM(C31:C32)</f>
        <v>0</v>
      </c>
      <c r="D33" s="43">
        <f t="shared" ref="D33:F33" si="10">SUM(D31:D32)</f>
        <v>31554.43</v>
      </c>
      <c r="E33" s="43">
        <f t="shared" si="10"/>
        <v>0</v>
      </c>
      <c r="F33" s="45">
        <f t="shared" si="10"/>
        <v>31554.43</v>
      </c>
    </row>
    <row r="34" spans="1:10" ht="15" customHeight="1" thickBot="1" x14ac:dyDescent="0.3"/>
    <row r="35" spans="1:10" ht="30.95" customHeight="1" thickBot="1" x14ac:dyDescent="0.3">
      <c r="A35" s="104" t="s">
        <v>50</v>
      </c>
      <c r="B35" s="105"/>
      <c r="C35" s="49"/>
      <c r="D35" s="95" t="s">
        <v>73</v>
      </c>
      <c r="E35" s="96"/>
      <c r="F35" s="97"/>
      <c r="G35" s="49"/>
      <c r="H35" s="92" t="s">
        <v>75</v>
      </c>
      <c r="I35" s="93"/>
      <c r="J35" s="94"/>
    </row>
    <row r="36" spans="1:10" ht="15.75" thickBot="1" x14ac:dyDescent="0.3">
      <c r="A36" s="14" t="s">
        <v>26</v>
      </c>
      <c r="B36" s="17">
        <f>B27+Outubro!B36</f>
        <v>437531.06999999995</v>
      </c>
      <c r="C36" s="50"/>
      <c r="D36" s="51"/>
      <c r="E36" s="52" t="s">
        <v>29</v>
      </c>
      <c r="F36" s="53" t="s">
        <v>30</v>
      </c>
      <c r="G36" s="49"/>
      <c r="H36" s="69" t="s">
        <v>76</v>
      </c>
      <c r="I36" s="70" t="s">
        <v>77</v>
      </c>
      <c r="J36" s="71" t="s">
        <v>78</v>
      </c>
    </row>
    <row r="37" spans="1:10" ht="15.75" thickBot="1" x14ac:dyDescent="0.3">
      <c r="A37" s="38" t="s">
        <v>27</v>
      </c>
      <c r="B37" s="41">
        <f>I27</f>
        <v>533321.3899999999</v>
      </c>
      <c r="C37" s="50"/>
      <c r="D37" s="14" t="s">
        <v>31</v>
      </c>
      <c r="E37" s="15">
        <f>+B14+Outubro!E37</f>
        <v>130026.2</v>
      </c>
      <c r="F37" s="54"/>
      <c r="G37" s="50"/>
      <c r="H37" s="72" t="s">
        <v>79</v>
      </c>
      <c r="I37" s="73">
        <f>H15</f>
        <v>12913.56</v>
      </c>
      <c r="J37" s="74">
        <f>I15</f>
        <v>92596.35</v>
      </c>
    </row>
    <row r="38" spans="1:10" ht="15.75" thickBot="1" x14ac:dyDescent="0.3">
      <c r="A38" s="55" t="s">
        <v>28</v>
      </c>
      <c r="B38" s="56">
        <f>B36-B37</f>
        <v>-95790.319999999949</v>
      </c>
      <c r="C38" s="50"/>
      <c r="D38" s="38" t="s">
        <v>58</v>
      </c>
      <c r="E38" s="39">
        <f>Outubro!E38+'Parcela Rateio'!B5</f>
        <v>130026.60000000003</v>
      </c>
      <c r="F38" s="57">
        <v>11</v>
      </c>
      <c r="G38" s="50"/>
      <c r="H38" s="72" t="s">
        <v>80</v>
      </c>
      <c r="I38" s="73">
        <f>H17</f>
        <v>1067.42</v>
      </c>
      <c r="J38" s="74">
        <f>I17</f>
        <v>22324.89</v>
      </c>
    </row>
    <row r="39" spans="1:10" ht="15" customHeight="1" thickBot="1" x14ac:dyDescent="0.3">
      <c r="D39" s="42" t="s">
        <v>28</v>
      </c>
      <c r="E39" s="58">
        <f>E37-E38</f>
        <v>-0.40000000003783498</v>
      </c>
      <c r="F39" s="59"/>
      <c r="G39" s="60"/>
      <c r="H39" s="72" t="s">
        <v>81</v>
      </c>
      <c r="I39" s="73">
        <f>H19</f>
        <v>0</v>
      </c>
      <c r="J39" s="74">
        <f>I19</f>
        <v>2150.1600000000003</v>
      </c>
    </row>
    <row r="40" spans="1:10" ht="29.25" customHeight="1" thickBot="1" x14ac:dyDescent="0.3">
      <c r="A40" s="104" t="s">
        <v>49</v>
      </c>
      <c r="B40" s="105"/>
      <c r="H40" s="75" t="s">
        <v>82</v>
      </c>
      <c r="I40" s="76">
        <f>H27</f>
        <v>95790.32</v>
      </c>
      <c r="J40" s="77">
        <f>I27</f>
        <v>533321.3899999999</v>
      </c>
    </row>
    <row r="41" spans="1:10" x14ac:dyDescent="0.25">
      <c r="A41" s="14" t="s">
        <v>26</v>
      </c>
      <c r="B41" s="17">
        <f>B33+Outubro!B41</f>
        <v>30861.96</v>
      </c>
    </row>
    <row r="42" spans="1:10" ht="15.75" thickBot="1" x14ac:dyDescent="0.3">
      <c r="A42" s="38" t="s">
        <v>27</v>
      </c>
      <c r="B42" s="41">
        <f>D33</f>
        <v>31554.43</v>
      </c>
    </row>
    <row r="43" spans="1:10" ht="15.75" thickBot="1" x14ac:dyDescent="0.3">
      <c r="A43" s="42" t="s">
        <v>28</v>
      </c>
      <c r="B43" s="56">
        <f>B41-B42</f>
        <v>-692.47000000000116</v>
      </c>
    </row>
    <row r="45" spans="1:10" x14ac:dyDescent="0.25">
      <c r="A45" s="106" t="s">
        <v>95</v>
      </c>
      <c r="B45" s="106"/>
      <c r="C45" s="61"/>
    </row>
    <row r="47" spans="1:10" ht="15.75" thickBot="1" x14ac:dyDescent="0.3"/>
    <row r="48" spans="1:10" ht="15.75" thickBot="1" x14ac:dyDescent="0.3">
      <c r="A48" s="101" t="s">
        <v>38</v>
      </c>
      <c r="B48" s="102"/>
      <c r="C48" s="103"/>
    </row>
    <row r="49" spans="1:3" ht="15.75" thickBot="1" x14ac:dyDescent="0.3">
      <c r="A49" s="51">
        <v>2021</v>
      </c>
      <c r="B49" s="62" t="s">
        <v>39</v>
      </c>
      <c r="C49" s="63" t="s">
        <v>40</v>
      </c>
    </row>
    <row r="50" spans="1:3" x14ac:dyDescent="0.25">
      <c r="A50" s="14" t="s">
        <v>41</v>
      </c>
      <c r="B50" s="15">
        <f>Outubro!B50</f>
        <v>0</v>
      </c>
      <c r="C50" s="17">
        <f>Outubro!C50</f>
        <v>81874.53</v>
      </c>
    </row>
    <row r="51" spans="1:3" ht="15.75" thickBot="1" x14ac:dyDescent="0.3">
      <c r="A51" s="38" t="s">
        <v>42</v>
      </c>
      <c r="B51" s="39">
        <f>Outubro!B51</f>
        <v>0</v>
      </c>
      <c r="C51" s="41">
        <f>Outubro!C51</f>
        <v>81874.53</v>
      </c>
    </row>
    <row r="52" spans="1:3" ht="15.75" thickBot="1" x14ac:dyDescent="0.3">
      <c r="A52" s="42" t="s">
        <v>28</v>
      </c>
      <c r="B52" s="64">
        <f>B51-B50</f>
        <v>0</v>
      </c>
      <c r="C52" s="56">
        <f>C51-C50</f>
        <v>0</v>
      </c>
    </row>
  </sheetData>
  <mergeCells count="13">
    <mergeCell ref="A48:C48"/>
    <mergeCell ref="A12:K12"/>
    <mergeCell ref="A23:K23"/>
    <mergeCell ref="A29:F29"/>
    <mergeCell ref="A35:B35"/>
    <mergeCell ref="D35:F35"/>
    <mergeCell ref="H35:J35"/>
    <mergeCell ref="A1:K1"/>
    <mergeCell ref="A2:E2"/>
    <mergeCell ref="G2:K2"/>
    <mergeCell ref="A40:B40"/>
    <mergeCell ref="A45:B45"/>
    <mergeCell ref="A4:K4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6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2EFA1-B282-4662-8E88-5142F9D076F1}">
  <sheetPr>
    <pageSetUpPr fitToPage="1"/>
  </sheetPr>
  <dimension ref="A1:K52"/>
  <sheetViews>
    <sheetView workbookViewId="0">
      <selection activeCell="C8" sqref="C8"/>
    </sheetView>
  </sheetViews>
  <sheetFormatPr defaultColWidth="9.140625" defaultRowHeight="15" x14ac:dyDescent="0.25"/>
  <cols>
    <col min="1" max="1" width="24.7109375" style="5" bestFit="1" customWidth="1"/>
    <col min="2" max="11" width="18.7109375" style="5" customWidth="1"/>
    <col min="12" max="16384" width="9.140625" style="5"/>
  </cols>
  <sheetData>
    <row r="1" spans="1:11" ht="18.75" x14ac:dyDescent="0.25">
      <c r="A1" s="98" t="s">
        <v>33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 ht="18.75" x14ac:dyDescent="0.25">
      <c r="A2" s="99" t="str">
        <f>'Parcela Rateio'!B1</f>
        <v>ITAJAÍ</v>
      </c>
      <c r="B2" s="99"/>
      <c r="C2" s="99"/>
      <c r="D2" s="99"/>
      <c r="E2" s="99"/>
      <c r="F2" s="68" t="s">
        <v>72</v>
      </c>
      <c r="G2" s="100">
        <v>2022</v>
      </c>
      <c r="H2" s="100"/>
      <c r="I2" s="100"/>
      <c r="J2" s="100"/>
      <c r="K2" s="100"/>
    </row>
    <row r="3" spans="1:11" ht="15" customHeight="1" thickBot="1" x14ac:dyDescent="0.3"/>
    <row r="4" spans="1:11" ht="15" customHeight="1" thickBot="1" x14ac:dyDescent="0.3">
      <c r="A4" s="107" t="s">
        <v>92</v>
      </c>
      <c r="B4" s="108"/>
      <c r="C4" s="108"/>
      <c r="D4" s="108"/>
      <c r="E4" s="108"/>
      <c r="F4" s="108"/>
      <c r="G4" s="108"/>
      <c r="H4" s="108"/>
      <c r="I4" s="108"/>
      <c r="J4" s="108"/>
      <c r="K4" s="109"/>
    </row>
    <row r="5" spans="1:11" ht="30.75" thickBot="1" x14ac:dyDescent="0.3">
      <c r="A5" s="80" t="s">
        <v>0</v>
      </c>
      <c r="B5" s="81" t="s">
        <v>25</v>
      </c>
      <c r="C5" s="81" t="s">
        <v>9</v>
      </c>
      <c r="D5" s="81" t="s">
        <v>11</v>
      </c>
      <c r="E5" s="81" t="s">
        <v>10</v>
      </c>
      <c r="F5" s="81" t="s">
        <v>12</v>
      </c>
      <c r="G5" s="81" t="s">
        <v>45</v>
      </c>
      <c r="H5" s="81" t="s">
        <v>13</v>
      </c>
      <c r="I5" s="81" t="s">
        <v>14</v>
      </c>
      <c r="J5" s="81" t="s">
        <v>15</v>
      </c>
      <c r="K5" s="82" t="s">
        <v>16</v>
      </c>
    </row>
    <row r="6" spans="1:11" ht="15" customHeight="1" thickBot="1" x14ac:dyDescent="0.3">
      <c r="A6" s="83" t="s">
        <v>1</v>
      </c>
      <c r="B6" s="66"/>
      <c r="C6" s="66">
        <f>C7+C8</f>
        <v>0</v>
      </c>
      <c r="D6" s="66">
        <f>C6</f>
        <v>0</v>
      </c>
      <c r="E6" s="12">
        <f>SUM(E7:E8)</f>
        <v>0</v>
      </c>
      <c r="F6" s="12">
        <f t="shared" ref="F6:F10" si="0">E6</f>
        <v>0</v>
      </c>
      <c r="G6" s="66">
        <f>SUM(G7:G8)</f>
        <v>0</v>
      </c>
      <c r="H6" s="66">
        <f>SUM(H7:H8)</f>
        <v>0</v>
      </c>
      <c r="I6" s="66">
        <f t="shared" ref="I6:I10" si="1">H6</f>
        <v>0</v>
      </c>
      <c r="J6" s="66">
        <f>SUM(J7:J8)</f>
        <v>0</v>
      </c>
      <c r="K6" s="67">
        <f t="shared" ref="K6:K10" si="2">J6</f>
        <v>0</v>
      </c>
    </row>
    <row r="7" spans="1:11" ht="15" customHeight="1" x14ac:dyDescent="0.25">
      <c r="A7" s="84" t="s">
        <v>2</v>
      </c>
      <c r="B7" s="15"/>
      <c r="C7" s="15"/>
      <c r="D7" s="15">
        <f t="shared" ref="D7" si="3">C7</f>
        <v>0</v>
      </c>
      <c r="E7" s="16"/>
      <c r="F7" s="16">
        <f t="shared" si="0"/>
        <v>0</v>
      </c>
      <c r="G7" s="15">
        <f>D7-F7</f>
        <v>0</v>
      </c>
      <c r="H7" s="15"/>
      <c r="I7" s="15">
        <f t="shared" si="1"/>
        <v>0</v>
      </c>
      <c r="J7" s="15"/>
      <c r="K7" s="17">
        <f t="shared" si="2"/>
        <v>0</v>
      </c>
    </row>
    <row r="8" spans="1:11" ht="15" customHeight="1" thickBot="1" x14ac:dyDescent="0.3">
      <c r="A8" s="85" t="s">
        <v>4</v>
      </c>
      <c r="B8" s="23"/>
      <c r="C8" s="23"/>
      <c r="D8" s="15">
        <f>C8</f>
        <v>0</v>
      </c>
      <c r="E8" s="24"/>
      <c r="F8" s="16">
        <f t="shared" si="0"/>
        <v>0</v>
      </c>
      <c r="G8" s="15">
        <f t="shared" ref="G8" si="4">D8-F8</f>
        <v>0</v>
      </c>
      <c r="H8" s="23"/>
      <c r="I8" s="15">
        <f t="shared" si="1"/>
        <v>0</v>
      </c>
      <c r="J8" s="23"/>
      <c r="K8" s="25">
        <f t="shared" si="2"/>
        <v>0</v>
      </c>
    </row>
    <row r="9" spans="1:11" ht="15" customHeight="1" thickBot="1" x14ac:dyDescent="0.3">
      <c r="A9" s="86" t="s">
        <v>5</v>
      </c>
      <c r="B9" s="11">
        <f>SUM(B10:B10)</f>
        <v>0</v>
      </c>
      <c r="C9" s="11">
        <f>SUM(C10:C10)</f>
        <v>0</v>
      </c>
      <c r="D9" s="11">
        <f>C9</f>
        <v>0</v>
      </c>
      <c r="E9" s="12">
        <f>SUM(E10:E10)</f>
        <v>0</v>
      </c>
      <c r="F9" s="12">
        <f t="shared" si="0"/>
        <v>0</v>
      </c>
      <c r="G9" s="11">
        <f>SUM(G10:G10)</f>
        <v>0</v>
      </c>
      <c r="H9" s="11">
        <f>SUM(H10:H10)</f>
        <v>0</v>
      </c>
      <c r="I9" s="11">
        <f t="shared" si="1"/>
        <v>0</v>
      </c>
      <c r="J9" s="11">
        <f>SUM(J10:J10)</f>
        <v>0</v>
      </c>
      <c r="K9" s="13">
        <f t="shared" si="2"/>
        <v>0</v>
      </c>
    </row>
    <row r="10" spans="1:11" ht="15" customHeight="1" thickBot="1" x14ac:dyDescent="0.3">
      <c r="A10" s="87" t="s">
        <v>6</v>
      </c>
      <c r="B10" s="88"/>
      <c r="C10" s="89"/>
      <c r="D10" s="89">
        <f>C10</f>
        <v>0</v>
      </c>
      <c r="E10" s="90"/>
      <c r="F10" s="90">
        <f t="shared" si="0"/>
        <v>0</v>
      </c>
      <c r="G10" s="88">
        <f>D10-F10</f>
        <v>0</v>
      </c>
      <c r="H10" s="88"/>
      <c r="I10" s="88">
        <f t="shared" si="1"/>
        <v>0</v>
      </c>
      <c r="J10" s="88"/>
      <c r="K10" s="91">
        <f t="shared" si="2"/>
        <v>0</v>
      </c>
    </row>
    <row r="11" spans="1:11" ht="15" customHeight="1" thickBot="1" x14ac:dyDescent="0.3"/>
    <row r="12" spans="1:11" ht="15.75" thickBot="1" x14ac:dyDescent="0.3">
      <c r="A12" s="95" t="s">
        <v>93</v>
      </c>
      <c r="B12" s="96"/>
      <c r="C12" s="96"/>
      <c r="D12" s="96"/>
      <c r="E12" s="96"/>
      <c r="F12" s="96"/>
      <c r="G12" s="96"/>
      <c r="H12" s="96"/>
      <c r="I12" s="96"/>
      <c r="J12" s="96"/>
      <c r="K12" s="97"/>
    </row>
    <row r="13" spans="1:11" s="9" customFormat="1" ht="30.95" customHeight="1" thickBot="1" x14ac:dyDescent="0.3">
      <c r="A13" s="6" t="s">
        <v>0</v>
      </c>
      <c r="B13" s="7" t="s">
        <v>25</v>
      </c>
      <c r="C13" s="7" t="s">
        <v>9</v>
      </c>
      <c r="D13" s="7" t="s">
        <v>11</v>
      </c>
      <c r="E13" s="7" t="s">
        <v>10</v>
      </c>
      <c r="F13" s="7" t="s">
        <v>12</v>
      </c>
      <c r="G13" s="7" t="s">
        <v>45</v>
      </c>
      <c r="H13" s="7" t="s">
        <v>13</v>
      </c>
      <c r="I13" s="7" t="s">
        <v>14</v>
      </c>
      <c r="J13" s="7" t="s">
        <v>15</v>
      </c>
      <c r="K13" s="8" t="s">
        <v>16</v>
      </c>
    </row>
    <row r="14" spans="1:11" ht="20.100000000000001" customHeight="1" thickBot="1" x14ac:dyDescent="0.3">
      <c r="A14" s="65" t="s">
        <v>1</v>
      </c>
      <c r="B14" s="66">
        <f t="shared" ref="B14" si="5">SUM(B15:B17)</f>
        <v>0</v>
      </c>
      <c r="C14" s="66">
        <f>C15+C16+C17</f>
        <v>0</v>
      </c>
      <c r="D14" s="66">
        <f>D15+D16+D17</f>
        <v>131399.04000000001</v>
      </c>
      <c r="E14" s="12">
        <f t="shared" ref="E14:K14" si="6">SUM(E15:E17)</f>
        <v>0</v>
      </c>
      <c r="F14" s="12">
        <f t="shared" si="6"/>
        <v>0</v>
      </c>
      <c r="G14" s="66">
        <f t="shared" si="6"/>
        <v>131399.04000000001</v>
      </c>
      <c r="H14" s="66">
        <f t="shared" si="6"/>
        <v>0</v>
      </c>
      <c r="I14" s="66">
        <f t="shared" si="6"/>
        <v>114921.24</v>
      </c>
      <c r="J14" s="66">
        <f t="shared" si="6"/>
        <v>0</v>
      </c>
      <c r="K14" s="67">
        <f t="shared" si="6"/>
        <v>114921.24</v>
      </c>
    </row>
    <row r="15" spans="1:11" ht="20.100000000000001" customHeight="1" x14ac:dyDescent="0.25">
      <c r="A15" s="14" t="s">
        <v>2</v>
      </c>
      <c r="B15" s="15"/>
      <c r="C15" s="15"/>
      <c r="D15" s="15">
        <f>C15+Novembro!D15</f>
        <v>104686.85</v>
      </c>
      <c r="E15" s="16"/>
      <c r="F15" s="16">
        <f>E15+Novembro!F15</f>
        <v>0</v>
      </c>
      <c r="G15" s="15">
        <f>D15-F15</f>
        <v>104686.85</v>
      </c>
      <c r="H15" s="15"/>
      <c r="I15" s="15">
        <f>H15+Novembro!I15</f>
        <v>92596.35</v>
      </c>
      <c r="J15" s="15"/>
      <c r="K15" s="17">
        <f>J15+Novembro!K15</f>
        <v>92596.35</v>
      </c>
    </row>
    <row r="16" spans="1:11" ht="20.100000000000001" customHeight="1" x14ac:dyDescent="0.25">
      <c r="A16" s="18" t="s">
        <v>3</v>
      </c>
      <c r="B16" s="19"/>
      <c r="C16" s="19"/>
      <c r="D16" s="15">
        <f>C16+Novembro!D16</f>
        <v>0</v>
      </c>
      <c r="E16" s="20"/>
      <c r="F16" s="16">
        <f>E16+Novembro!F16</f>
        <v>0</v>
      </c>
      <c r="G16" s="15">
        <f t="shared" ref="G16:G17" si="7">D16-F16</f>
        <v>0</v>
      </c>
      <c r="H16" s="19"/>
      <c r="I16" s="15">
        <f>H16+Novembro!I16</f>
        <v>0</v>
      </c>
      <c r="J16" s="19"/>
      <c r="K16" s="21">
        <f>J16+Novembro!K16</f>
        <v>0</v>
      </c>
    </row>
    <row r="17" spans="1:11" ht="20.100000000000001" customHeight="1" thickBot="1" x14ac:dyDescent="0.3">
      <c r="A17" s="22" t="s">
        <v>4</v>
      </c>
      <c r="B17" s="23"/>
      <c r="C17" s="23"/>
      <c r="D17" s="15">
        <f>C17+Novembro!D17</f>
        <v>26712.19</v>
      </c>
      <c r="E17" s="24"/>
      <c r="F17" s="16">
        <f>E17+Novembro!F17</f>
        <v>0</v>
      </c>
      <c r="G17" s="15">
        <f t="shared" si="7"/>
        <v>26712.19</v>
      </c>
      <c r="H17" s="23"/>
      <c r="I17" s="15">
        <f>H17+Novembro!I17</f>
        <v>22324.89</v>
      </c>
      <c r="J17" s="23"/>
      <c r="K17" s="25">
        <f>J17+Novembro!K17</f>
        <v>22324.89</v>
      </c>
    </row>
    <row r="18" spans="1:11" ht="20.100000000000001" customHeight="1" thickBot="1" x14ac:dyDescent="0.3">
      <c r="A18" s="10" t="s">
        <v>5</v>
      </c>
      <c r="B18" s="11">
        <f>SUM(B19:B21)</f>
        <v>0</v>
      </c>
      <c r="C18" s="11">
        <f t="shared" ref="C18:K18" si="8">SUM(C19:C21)</f>
        <v>0</v>
      </c>
      <c r="D18" s="11">
        <f t="shared" si="8"/>
        <v>2150.16</v>
      </c>
      <c r="E18" s="12">
        <f t="shared" si="8"/>
        <v>0</v>
      </c>
      <c r="F18" s="12">
        <f t="shared" si="8"/>
        <v>0</v>
      </c>
      <c r="G18" s="11">
        <f t="shared" si="8"/>
        <v>2150.16</v>
      </c>
      <c r="H18" s="11">
        <f t="shared" si="8"/>
        <v>0</v>
      </c>
      <c r="I18" s="11">
        <f t="shared" si="8"/>
        <v>2150.1600000000003</v>
      </c>
      <c r="J18" s="11">
        <f t="shared" si="8"/>
        <v>0</v>
      </c>
      <c r="K18" s="13">
        <f t="shared" si="8"/>
        <v>2150.1600000000003</v>
      </c>
    </row>
    <row r="19" spans="1:11" ht="20.100000000000001" customHeight="1" x14ac:dyDescent="0.25">
      <c r="A19" s="26" t="s">
        <v>6</v>
      </c>
      <c r="B19" s="27"/>
      <c r="C19" s="28"/>
      <c r="D19" s="28">
        <f>C19+Novembro!D19</f>
        <v>2150.16</v>
      </c>
      <c r="E19" s="29"/>
      <c r="F19" s="29">
        <f>E19+Novembro!F19</f>
        <v>0</v>
      </c>
      <c r="G19" s="27">
        <f>D19-F19</f>
        <v>2150.16</v>
      </c>
      <c r="H19" s="27"/>
      <c r="I19" s="27">
        <f>H19+Novembro!I19</f>
        <v>2150.1600000000003</v>
      </c>
      <c r="J19" s="27"/>
      <c r="K19" s="30">
        <f>J19+Novembro!K19</f>
        <v>2150.1600000000003</v>
      </c>
    </row>
    <row r="20" spans="1:11" ht="20.100000000000001" customHeight="1" x14ac:dyDescent="0.25">
      <c r="A20" s="31" t="s">
        <v>7</v>
      </c>
      <c r="B20" s="19"/>
      <c r="C20" s="32"/>
      <c r="D20" s="32">
        <f>C20+Novembro!D20</f>
        <v>0</v>
      </c>
      <c r="E20" s="20"/>
      <c r="F20" s="20">
        <f>E20+Novembro!F20</f>
        <v>0</v>
      </c>
      <c r="G20" s="19">
        <f t="shared" ref="G20:G21" si="9">D20-F20</f>
        <v>0</v>
      </c>
      <c r="H20" s="19"/>
      <c r="I20" s="19">
        <f>H20+Novembro!I20</f>
        <v>0</v>
      </c>
      <c r="J20" s="19"/>
      <c r="K20" s="21">
        <f>J20+Novembro!K20</f>
        <v>0</v>
      </c>
    </row>
    <row r="21" spans="1:11" ht="20.100000000000001" customHeight="1" thickBot="1" x14ac:dyDescent="0.3">
      <c r="A21" s="33" t="s">
        <v>8</v>
      </c>
      <c r="B21" s="23"/>
      <c r="C21" s="34"/>
      <c r="D21" s="34">
        <f>C21+Novembro!D21</f>
        <v>0</v>
      </c>
      <c r="E21" s="24"/>
      <c r="F21" s="24">
        <f>E21+Novembro!F21</f>
        <v>0</v>
      </c>
      <c r="G21" s="23">
        <f t="shared" si="9"/>
        <v>0</v>
      </c>
      <c r="H21" s="23"/>
      <c r="I21" s="23">
        <f>H21+Novembro!I21</f>
        <v>0</v>
      </c>
      <c r="J21" s="23"/>
      <c r="K21" s="25">
        <f>J21+Novembro!K21</f>
        <v>0</v>
      </c>
    </row>
    <row r="22" spans="1:11" ht="15" customHeight="1" thickBot="1" x14ac:dyDescent="0.3"/>
    <row r="23" spans="1:11" ht="15.75" thickBot="1" x14ac:dyDescent="0.3">
      <c r="A23" s="95" t="s">
        <v>17</v>
      </c>
      <c r="B23" s="96"/>
      <c r="C23" s="96"/>
      <c r="D23" s="96"/>
      <c r="E23" s="96"/>
      <c r="F23" s="96"/>
      <c r="G23" s="96"/>
      <c r="H23" s="96"/>
      <c r="I23" s="96"/>
      <c r="J23" s="96"/>
      <c r="K23" s="97"/>
    </row>
    <row r="24" spans="1:11" ht="30.95" customHeight="1" thickBot="1" x14ac:dyDescent="0.3">
      <c r="A24" s="35" t="s">
        <v>0</v>
      </c>
      <c r="B24" s="36" t="s">
        <v>25</v>
      </c>
      <c r="C24" s="36" t="s">
        <v>9</v>
      </c>
      <c r="D24" s="36" t="s">
        <v>11</v>
      </c>
      <c r="E24" s="36" t="s">
        <v>10</v>
      </c>
      <c r="F24" s="36" t="s">
        <v>12</v>
      </c>
      <c r="G24" s="36" t="s">
        <v>44</v>
      </c>
      <c r="H24" s="36" t="s">
        <v>13</v>
      </c>
      <c r="I24" s="36" t="s">
        <v>14</v>
      </c>
      <c r="J24" s="36" t="s">
        <v>15</v>
      </c>
      <c r="K24" s="37" t="s">
        <v>16</v>
      </c>
    </row>
    <row r="25" spans="1:11" x14ac:dyDescent="0.25">
      <c r="A25" s="14" t="s">
        <v>19</v>
      </c>
      <c r="B25" s="15"/>
      <c r="C25" s="15"/>
      <c r="D25" s="15">
        <f>C25+Novembro!D25</f>
        <v>719663.98</v>
      </c>
      <c r="E25" s="16"/>
      <c r="F25" s="16">
        <f>E25+Novembro!F25</f>
        <v>44805.97</v>
      </c>
      <c r="G25" s="15">
        <f>D25-F25</f>
        <v>674858.01</v>
      </c>
      <c r="H25" s="15"/>
      <c r="I25" s="15">
        <f>H25+Novembro!I25</f>
        <v>533321.3899999999</v>
      </c>
      <c r="J25" s="15"/>
      <c r="K25" s="17">
        <f>J25+Novembro!K25</f>
        <v>533321.3899999999</v>
      </c>
    </row>
    <row r="26" spans="1:11" ht="15.75" thickBot="1" x14ac:dyDescent="0.3">
      <c r="A26" s="38" t="s">
        <v>43</v>
      </c>
      <c r="B26" s="39"/>
      <c r="C26" s="39"/>
      <c r="D26" s="15">
        <f>C26+Novembro!D26</f>
        <v>0</v>
      </c>
      <c r="E26" s="40"/>
      <c r="F26" s="16">
        <f>E26+Novembro!F26</f>
        <v>0</v>
      </c>
      <c r="G26" s="39">
        <f>D26-F26</f>
        <v>0</v>
      </c>
      <c r="H26" s="39"/>
      <c r="I26" s="15">
        <f>H26+Novembro!I26</f>
        <v>0</v>
      </c>
      <c r="J26" s="39"/>
      <c r="K26" s="41">
        <f>J26+Novembro!K26</f>
        <v>0</v>
      </c>
    </row>
    <row r="27" spans="1:11" ht="15.75" thickBot="1" x14ac:dyDescent="0.3">
      <c r="A27" s="42" t="s">
        <v>36</v>
      </c>
      <c r="B27" s="43">
        <f>SUM(B25:B26)</f>
        <v>0</v>
      </c>
      <c r="C27" s="43">
        <f>SUM(C25:C26)</f>
        <v>0</v>
      </c>
      <c r="D27" s="43">
        <f>SUM(D25:D26)</f>
        <v>719663.98</v>
      </c>
      <c r="E27" s="44">
        <f t="shared" ref="E27:K27" si="10">SUM(E25:E26)</f>
        <v>0</v>
      </c>
      <c r="F27" s="44">
        <f t="shared" si="10"/>
        <v>44805.97</v>
      </c>
      <c r="G27" s="43">
        <f t="shared" si="10"/>
        <v>674858.01</v>
      </c>
      <c r="H27" s="43">
        <f t="shared" si="10"/>
        <v>0</v>
      </c>
      <c r="I27" s="43">
        <f t="shared" si="10"/>
        <v>533321.3899999999</v>
      </c>
      <c r="J27" s="43">
        <f t="shared" si="10"/>
        <v>0</v>
      </c>
      <c r="K27" s="45">
        <f t="shared" si="10"/>
        <v>533321.3899999999</v>
      </c>
    </row>
    <row r="28" spans="1:11" ht="15.75" thickBot="1" x14ac:dyDescent="0.3">
      <c r="A28" s="46"/>
      <c r="B28" s="47"/>
      <c r="C28" s="47"/>
      <c r="D28" s="47"/>
      <c r="E28" s="47"/>
      <c r="F28" s="47"/>
      <c r="G28" s="47"/>
      <c r="H28" s="47"/>
      <c r="I28" s="47"/>
      <c r="J28" s="47"/>
    </row>
    <row r="29" spans="1:11" ht="15.75" thickBot="1" x14ac:dyDescent="0.3">
      <c r="A29" s="101" t="s">
        <v>48</v>
      </c>
      <c r="B29" s="102"/>
      <c r="C29" s="102"/>
      <c r="D29" s="102"/>
      <c r="E29" s="102"/>
      <c r="F29" s="103"/>
    </row>
    <row r="30" spans="1:11" ht="30.95" customHeight="1" thickBot="1" x14ac:dyDescent="0.3">
      <c r="A30" s="6" t="s">
        <v>0</v>
      </c>
      <c r="B30" s="7" t="s">
        <v>24</v>
      </c>
      <c r="C30" s="7" t="s">
        <v>20</v>
      </c>
      <c r="D30" s="7" t="s">
        <v>21</v>
      </c>
      <c r="E30" s="7" t="s">
        <v>22</v>
      </c>
      <c r="F30" s="8" t="s">
        <v>23</v>
      </c>
    </row>
    <row r="31" spans="1:11" x14ac:dyDescent="0.25">
      <c r="A31" s="48" t="s">
        <v>19</v>
      </c>
      <c r="B31" s="27"/>
      <c r="C31" s="27"/>
      <c r="D31" s="27">
        <f>C31+Novembro!D31</f>
        <v>31554.43</v>
      </c>
      <c r="E31" s="27"/>
      <c r="F31" s="30">
        <f>E31+Novembro!F31</f>
        <v>31554.43</v>
      </c>
    </row>
    <row r="32" spans="1:11" ht="15.75" thickBot="1" x14ac:dyDescent="0.3">
      <c r="A32" s="38" t="s">
        <v>43</v>
      </c>
      <c r="B32" s="39"/>
      <c r="C32" s="39"/>
      <c r="D32" s="39">
        <f>C32+Novembro!D32</f>
        <v>0</v>
      </c>
      <c r="E32" s="39"/>
      <c r="F32" s="41">
        <f>E32+Novembro!F32</f>
        <v>0</v>
      </c>
    </row>
    <row r="33" spans="1:10" ht="15" customHeight="1" thickBot="1" x14ac:dyDescent="0.3">
      <c r="A33" s="42" t="s">
        <v>36</v>
      </c>
      <c r="B33" s="43">
        <f>SUM(B31:B32)</f>
        <v>0</v>
      </c>
      <c r="C33" s="43">
        <f>SUM(C31:C32)</f>
        <v>0</v>
      </c>
      <c r="D33" s="43">
        <f t="shared" ref="D33:F33" si="11">SUM(D31:D32)</f>
        <v>31554.43</v>
      </c>
      <c r="E33" s="43">
        <f t="shared" si="11"/>
        <v>0</v>
      </c>
      <c r="F33" s="45">
        <f t="shared" si="11"/>
        <v>31554.43</v>
      </c>
    </row>
    <row r="34" spans="1:10" ht="15" customHeight="1" thickBot="1" x14ac:dyDescent="0.3"/>
    <row r="35" spans="1:10" ht="30.95" customHeight="1" thickBot="1" x14ac:dyDescent="0.3">
      <c r="A35" s="104" t="s">
        <v>50</v>
      </c>
      <c r="B35" s="105"/>
      <c r="C35" s="49"/>
      <c r="D35" s="95" t="s">
        <v>73</v>
      </c>
      <c r="E35" s="96"/>
      <c r="F35" s="97"/>
      <c r="G35" s="49"/>
      <c r="H35" s="92" t="s">
        <v>75</v>
      </c>
      <c r="I35" s="93"/>
      <c r="J35" s="94"/>
    </row>
    <row r="36" spans="1:10" ht="15.75" thickBot="1" x14ac:dyDescent="0.3">
      <c r="A36" s="14" t="s">
        <v>26</v>
      </c>
      <c r="B36" s="17">
        <f>B27+Novembro!B36</f>
        <v>437531.06999999995</v>
      </c>
      <c r="C36" s="50"/>
      <c r="D36" s="51"/>
      <c r="E36" s="52" t="s">
        <v>29</v>
      </c>
      <c r="F36" s="53" t="s">
        <v>30</v>
      </c>
      <c r="G36" s="49"/>
      <c r="H36" s="69" t="s">
        <v>76</v>
      </c>
      <c r="I36" s="70" t="s">
        <v>77</v>
      </c>
      <c r="J36" s="71" t="s">
        <v>78</v>
      </c>
    </row>
    <row r="37" spans="1:10" ht="15.75" thickBot="1" x14ac:dyDescent="0.3">
      <c r="A37" s="38" t="s">
        <v>27</v>
      </c>
      <c r="B37" s="41">
        <f>I27</f>
        <v>533321.3899999999</v>
      </c>
      <c r="C37" s="50"/>
      <c r="D37" s="14" t="s">
        <v>31</v>
      </c>
      <c r="E37" s="15">
        <f>+B14+Novembro!E37</f>
        <v>130026.2</v>
      </c>
      <c r="F37" s="54"/>
      <c r="G37" s="50"/>
      <c r="H37" s="72" t="s">
        <v>79</v>
      </c>
      <c r="I37" s="73">
        <f>H15</f>
        <v>0</v>
      </c>
      <c r="J37" s="74">
        <f>I15</f>
        <v>92596.35</v>
      </c>
    </row>
    <row r="38" spans="1:10" ht="15.75" thickBot="1" x14ac:dyDescent="0.3">
      <c r="A38" s="55" t="s">
        <v>28</v>
      </c>
      <c r="B38" s="56">
        <f>B36-B37</f>
        <v>-95790.319999999949</v>
      </c>
      <c r="C38" s="50"/>
      <c r="D38" s="38" t="s">
        <v>59</v>
      </c>
      <c r="E38" s="39">
        <f>Novembro!E38+'Parcela Rateio'!B5</f>
        <v>141847.20000000004</v>
      </c>
      <c r="F38" s="57">
        <v>12</v>
      </c>
      <c r="G38" s="50"/>
      <c r="H38" s="72" t="s">
        <v>80</v>
      </c>
      <c r="I38" s="73">
        <f>H17</f>
        <v>0</v>
      </c>
      <c r="J38" s="74">
        <f>I17</f>
        <v>22324.89</v>
      </c>
    </row>
    <row r="39" spans="1:10" ht="15" customHeight="1" thickBot="1" x14ac:dyDescent="0.3">
      <c r="D39" s="42" t="s">
        <v>28</v>
      </c>
      <c r="E39" s="58">
        <f>E37-E38</f>
        <v>-11821.000000000044</v>
      </c>
      <c r="F39" s="59"/>
      <c r="G39" s="60"/>
      <c r="H39" s="72" t="s">
        <v>81</v>
      </c>
      <c r="I39" s="73">
        <f>H19</f>
        <v>0</v>
      </c>
      <c r="J39" s="74">
        <f>I19</f>
        <v>2150.1600000000003</v>
      </c>
    </row>
    <row r="40" spans="1:10" ht="29.25" customHeight="1" thickBot="1" x14ac:dyDescent="0.3">
      <c r="A40" s="104" t="s">
        <v>49</v>
      </c>
      <c r="B40" s="105"/>
      <c r="H40" s="75" t="s">
        <v>82</v>
      </c>
      <c r="I40" s="76">
        <f>H27</f>
        <v>0</v>
      </c>
      <c r="J40" s="77">
        <f>I27</f>
        <v>533321.3899999999</v>
      </c>
    </row>
    <row r="41" spans="1:10" x14ac:dyDescent="0.25">
      <c r="A41" s="14" t="s">
        <v>26</v>
      </c>
      <c r="B41" s="17">
        <f>B33+Novembro!B41</f>
        <v>30861.96</v>
      </c>
    </row>
    <row r="42" spans="1:10" ht="15.75" thickBot="1" x14ac:dyDescent="0.3">
      <c r="A42" s="38" t="s">
        <v>27</v>
      </c>
      <c r="B42" s="41">
        <f>D33</f>
        <v>31554.43</v>
      </c>
    </row>
    <row r="43" spans="1:10" ht="15.75" thickBot="1" x14ac:dyDescent="0.3">
      <c r="A43" s="42" t="s">
        <v>28</v>
      </c>
      <c r="B43" s="56">
        <f>B41-B42</f>
        <v>-692.47000000000116</v>
      </c>
    </row>
    <row r="45" spans="1:10" x14ac:dyDescent="0.25">
      <c r="A45" s="106" t="s">
        <v>47</v>
      </c>
      <c r="B45" s="106"/>
      <c r="C45" s="61"/>
    </row>
    <row r="47" spans="1:10" ht="15.75" thickBot="1" x14ac:dyDescent="0.3"/>
    <row r="48" spans="1:10" ht="15.75" thickBot="1" x14ac:dyDescent="0.3">
      <c r="A48" s="101" t="s">
        <v>38</v>
      </c>
      <c r="B48" s="102"/>
      <c r="C48" s="103"/>
    </row>
    <row r="49" spans="1:3" ht="15.75" thickBot="1" x14ac:dyDescent="0.3">
      <c r="A49" s="51">
        <v>2021</v>
      </c>
      <c r="B49" s="62" t="s">
        <v>39</v>
      </c>
      <c r="C49" s="63" t="s">
        <v>40</v>
      </c>
    </row>
    <row r="50" spans="1:3" x14ac:dyDescent="0.25">
      <c r="A50" s="14" t="s">
        <v>41</v>
      </c>
      <c r="B50" s="15">
        <f>Novembro!B50</f>
        <v>0</v>
      </c>
      <c r="C50" s="17">
        <f>Novembro!C50</f>
        <v>81874.53</v>
      </c>
    </row>
    <row r="51" spans="1:3" ht="15.75" thickBot="1" x14ac:dyDescent="0.3">
      <c r="A51" s="38" t="s">
        <v>42</v>
      </c>
      <c r="B51" s="39">
        <f>Novembro!B51</f>
        <v>0</v>
      </c>
      <c r="C51" s="41">
        <f>Novembro!C51</f>
        <v>81874.53</v>
      </c>
    </row>
    <row r="52" spans="1:3" ht="15.75" thickBot="1" x14ac:dyDescent="0.3">
      <c r="A52" s="42" t="s">
        <v>28</v>
      </c>
      <c r="B52" s="64">
        <f>B51-B50</f>
        <v>0</v>
      </c>
      <c r="C52" s="56">
        <f>C51-C50</f>
        <v>0</v>
      </c>
    </row>
  </sheetData>
  <mergeCells count="13">
    <mergeCell ref="A48:C48"/>
    <mergeCell ref="A12:K12"/>
    <mergeCell ref="A23:K23"/>
    <mergeCell ref="A29:F29"/>
    <mergeCell ref="A35:B35"/>
    <mergeCell ref="D35:F35"/>
    <mergeCell ref="H35:J35"/>
    <mergeCell ref="A1:K1"/>
    <mergeCell ref="A2:E2"/>
    <mergeCell ref="G2:K2"/>
    <mergeCell ref="A40:B40"/>
    <mergeCell ref="A45:B45"/>
    <mergeCell ref="A4:K4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4"/>
  <sheetViews>
    <sheetView topLeftCell="A16" workbookViewId="0">
      <selection activeCell="B6" sqref="B6"/>
    </sheetView>
  </sheetViews>
  <sheetFormatPr defaultColWidth="9.140625" defaultRowHeight="15" x14ac:dyDescent="0.25"/>
  <cols>
    <col min="1" max="1" width="24.7109375" style="5" bestFit="1" customWidth="1"/>
    <col min="2" max="11" width="18.7109375" style="5" customWidth="1"/>
    <col min="12" max="16384" width="9.140625" style="5"/>
  </cols>
  <sheetData>
    <row r="1" spans="1:11" ht="18.75" x14ac:dyDescent="0.25">
      <c r="A1" s="98" t="s">
        <v>33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 ht="18.75" x14ac:dyDescent="0.25">
      <c r="A2" s="99" t="str">
        <f>'Parcela Rateio'!B1</f>
        <v>ITAJAÍ</v>
      </c>
      <c r="B2" s="99"/>
      <c r="C2" s="99"/>
      <c r="D2" s="99"/>
      <c r="E2" s="99"/>
      <c r="F2" s="68" t="s">
        <v>61</v>
      </c>
      <c r="G2" s="100">
        <v>2022</v>
      </c>
      <c r="H2" s="100"/>
      <c r="I2" s="100"/>
      <c r="J2" s="100"/>
      <c r="K2" s="100"/>
    </row>
    <row r="3" spans="1:11" ht="15" customHeight="1" thickBot="1" x14ac:dyDescent="0.3"/>
    <row r="4" spans="1:11" ht="15.75" thickBot="1" x14ac:dyDescent="0.3">
      <c r="A4" s="95" t="s">
        <v>18</v>
      </c>
      <c r="B4" s="96"/>
      <c r="C4" s="96"/>
      <c r="D4" s="96"/>
      <c r="E4" s="96"/>
      <c r="F4" s="96"/>
      <c r="G4" s="96"/>
      <c r="H4" s="96"/>
      <c r="I4" s="96"/>
      <c r="J4" s="96"/>
      <c r="K4" s="97"/>
    </row>
    <row r="5" spans="1:11" s="9" customFormat="1" ht="30.95" customHeight="1" thickBot="1" x14ac:dyDescent="0.3">
      <c r="A5" s="6" t="s">
        <v>0</v>
      </c>
      <c r="B5" s="7" t="s">
        <v>25</v>
      </c>
      <c r="C5" s="7" t="s">
        <v>9</v>
      </c>
      <c r="D5" s="7" t="s">
        <v>11</v>
      </c>
      <c r="E5" s="7" t="s">
        <v>10</v>
      </c>
      <c r="F5" s="7" t="s">
        <v>12</v>
      </c>
      <c r="G5" s="7" t="s">
        <v>45</v>
      </c>
      <c r="H5" s="7" t="s">
        <v>13</v>
      </c>
      <c r="I5" s="7" t="s">
        <v>14</v>
      </c>
      <c r="J5" s="7" t="s">
        <v>15</v>
      </c>
      <c r="K5" s="8" t="s">
        <v>16</v>
      </c>
    </row>
    <row r="6" spans="1:11" ht="20.100000000000001" customHeight="1" thickBot="1" x14ac:dyDescent="0.3">
      <c r="A6" s="10" t="s">
        <v>1</v>
      </c>
      <c r="B6" s="11"/>
      <c r="C6" s="11">
        <f>C7+C8+C9</f>
        <v>106779.25</v>
      </c>
      <c r="D6" s="11">
        <f>D7+D8+D9</f>
        <v>106779.25</v>
      </c>
      <c r="E6" s="12">
        <f t="shared" ref="E6:K6" si="0">SUM(E7:E9)</f>
        <v>0</v>
      </c>
      <c r="F6" s="12">
        <f t="shared" si="0"/>
        <v>0</v>
      </c>
      <c r="G6" s="11">
        <f t="shared" si="0"/>
        <v>106779.25</v>
      </c>
      <c r="H6" s="11">
        <f t="shared" si="0"/>
        <v>6626.38</v>
      </c>
      <c r="I6" s="11">
        <f t="shared" si="0"/>
        <v>6626.38</v>
      </c>
      <c r="J6" s="11">
        <f t="shared" si="0"/>
        <v>6626.38</v>
      </c>
      <c r="K6" s="13">
        <f t="shared" si="0"/>
        <v>6626.38</v>
      </c>
    </row>
    <row r="7" spans="1:11" ht="20.100000000000001" customHeight="1" x14ac:dyDescent="0.25">
      <c r="A7" s="14" t="s">
        <v>2</v>
      </c>
      <c r="B7" s="15"/>
      <c r="C7" s="15">
        <v>85605.89</v>
      </c>
      <c r="D7" s="15">
        <f>C7</f>
        <v>85605.89</v>
      </c>
      <c r="E7" s="16"/>
      <c r="F7" s="16">
        <f>E7</f>
        <v>0</v>
      </c>
      <c r="G7" s="15">
        <f>D7-F7</f>
        <v>85605.89</v>
      </c>
      <c r="H7" s="15">
        <v>5887.75</v>
      </c>
      <c r="I7" s="15">
        <f>H7</f>
        <v>5887.75</v>
      </c>
      <c r="J7" s="15">
        <v>5887.75</v>
      </c>
      <c r="K7" s="17">
        <f>J7</f>
        <v>5887.75</v>
      </c>
    </row>
    <row r="8" spans="1:11" ht="20.100000000000001" customHeight="1" x14ac:dyDescent="0.25">
      <c r="A8" s="18" t="s">
        <v>3</v>
      </c>
      <c r="B8" s="19"/>
      <c r="C8" s="19"/>
      <c r="D8" s="15">
        <f t="shared" ref="D8:D9" si="1">C8</f>
        <v>0</v>
      </c>
      <c r="E8" s="20"/>
      <c r="F8" s="16">
        <f t="shared" ref="F8:F9" si="2">E8</f>
        <v>0</v>
      </c>
      <c r="G8" s="15">
        <f t="shared" ref="G8:G9" si="3">D8-F8</f>
        <v>0</v>
      </c>
      <c r="H8" s="19"/>
      <c r="I8" s="15">
        <f t="shared" ref="I8:I9" si="4">H8</f>
        <v>0</v>
      </c>
      <c r="J8" s="19"/>
      <c r="K8" s="21">
        <f>J8</f>
        <v>0</v>
      </c>
    </row>
    <row r="9" spans="1:11" ht="20.100000000000001" customHeight="1" thickBot="1" x14ac:dyDescent="0.3">
      <c r="A9" s="22" t="s">
        <v>4</v>
      </c>
      <c r="B9" s="23"/>
      <c r="C9" s="23">
        <f>427.68+20745.68</f>
        <v>21173.360000000001</v>
      </c>
      <c r="D9" s="15">
        <f t="shared" si="1"/>
        <v>21173.360000000001</v>
      </c>
      <c r="E9" s="24"/>
      <c r="F9" s="16">
        <f t="shared" si="2"/>
        <v>0</v>
      </c>
      <c r="G9" s="15">
        <f t="shared" si="3"/>
        <v>21173.360000000001</v>
      </c>
      <c r="H9" s="23">
        <v>738.63</v>
      </c>
      <c r="I9" s="15">
        <f t="shared" si="4"/>
        <v>738.63</v>
      </c>
      <c r="J9" s="23">
        <v>738.63</v>
      </c>
      <c r="K9" s="25">
        <f>J9</f>
        <v>738.63</v>
      </c>
    </row>
    <row r="10" spans="1:11" ht="20.100000000000001" customHeight="1" thickBot="1" x14ac:dyDescent="0.3">
      <c r="A10" s="10" t="s">
        <v>5</v>
      </c>
      <c r="B10" s="11">
        <f>SUM(B11:B13)</f>
        <v>0</v>
      </c>
      <c r="C10" s="11">
        <f t="shared" ref="C10:K10" si="5">SUM(C11:C13)</f>
        <v>0</v>
      </c>
      <c r="D10" s="11">
        <f t="shared" si="5"/>
        <v>0</v>
      </c>
      <c r="E10" s="12">
        <f t="shared" si="5"/>
        <v>0</v>
      </c>
      <c r="F10" s="12">
        <f t="shared" si="5"/>
        <v>0</v>
      </c>
      <c r="G10" s="11">
        <f t="shared" si="5"/>
        <v>0</v>
      </c>
      <c r="H10" s="11">
        <f t="shared" si="5"/>
        <v>0</v>
      </c>
      <c r="I10" s="11">
        <f t="shared" si="5"/>
        <v>0</v>
      </c>
      <c r="J10" s="11">
        <f t="shared" si="5"/>
        <v>0</v>
      </c>
      <c r="K10" s="13">
        <f t="shared" si="5"/>
        <v>0</v>
      </c>
    </row>
    <row r="11" spans="1:11" ht="20.100000000000001" customHeight="1" x14ac:dyDescent="0.25">
      <c r="A11" s="26" t="s">
        <v>6</v>
      </c>
      <c r="B11" s="27"/>
      <c r="C11" s="28"/>
      <c r="D11" s="28">
        <f>C11</f>
        <v>0</v>
      </c>
      <c r="E11" s="29"/>
      <c r="F11" s="29">
        <f>E11</f>
        <v>0</v>
      </c>
      <c r="G11" s="27">
        <f>D11-F11</f>
        <v>0</v>
      </c>
      <c r="H11" s="27"/>
      <c r="I11" s="27">
        <f>H11</f>
        <v>0</v>
      </c>
      <c r="J11" s="27"/>
      <c r="K11" s="30">
        <f>J11</f>
        <v>0</v>
      </c>
    </row>
    <row r="12" spans="1:11" ht="20.100000000000001" customHeight="1" x14ac:dyDescent="0.25">
      <c r="A12" s="31" t="s">
        <v>7</v>
      </c>
      <c r="B12" s="19"/>
      <c r="C12" s="32"/>
      <c r="D12" s="32">
        <f>C12</f>
        <v>0</v>
      </c>
      <c r="E12" s="20"/>
      <c r="F12" s="20">
        <f t="shared" ref="F12:F13" si="6">E12</f>
        <v>0</v>
      </c>
      <c r="G12" s="19">
        <f t="shared" ref="G12:G13" si="7">D12-F12</f>
        <v>0</v>
      </c>
      <c r="H12" s="19"/>
      <c r="I12" s="19">
        <f t="shared" ref="I12:I13" si="8">H12</f>
        <v>0</v>
      </c>
      <c r="J12" s="19"/>
      <c r="K12" s="21">
        <f t="shared" ref="K12:K13" si="9">J12</f>
        <v>0</v>
      </c>
    </row>
    <row r="13" spans="1:11" ht="20.100000000000001" customHeight="1" thickBot="1" x14ac:dyDescent="0.3">
      <c r="A13" s="33" t="s">
        <v>8</v>
      </c>
      <c r="B13" s="23"/>
      <c r="C13" s="34"/>
      <c r="D13" s="34">
        <f>C13</f>
        <v>0</v>
      </c>
      <c r="E13" s="24"/>
      <c r="F13" s="24">
        <f t="shared" si="6"/>
        <v>0</v>
      </c>
      <c r="G13" s="23">
        <f t="shared" si="7"/>
        <v>0</v>
      </c>
      <c r="H13" s="23"/>
      <c r="I13" s="23">
        <f t="shared" si="8"/>
        <v>0</v>
      </c>
      <c r="J13" s="23"/>
      <c r="K13" s="25">
        <f t="shared" si="9"/>
        <v>0</v>
      </c>
    </row>
    <row r="14" spans="1:11" ht="15" customHeight="1" thickBot="1" x14ac:dyDescent="0.3"/>
    <row r="15" spans="1:11" ht="15.75" thickBot="1" x14ac:dyDescent="0.3">
      <c r="A15" s="95" t="s">
        <v>17</v>
      </c>
      <c r="B15" s="96"/>
      <c r="C15" s="96"/>
      <c r="D15" s="96"/>
      <c r="E15" s="96"/>
      <c r="F15" s="96"/>
      <c r="G15" s="96"/>
      <c r="H15" s="96"/>
      <c r="I15" s="96"/>
      <c r="J15" s="96"/>
      <c r="K15" s="97"/>
    </row>
    <row r="16" spans="1:11" ht="30.95" customHeight="1" thickBot="1" x14ac:dyDescent="0.3">
      <c r="A16" s="35" t="s">
        <v>0</v>
      </c>
      <c r="B16" s="36" t="s">
        <v>25</v>
      </c>
      <c r="C16" s="36" t="s">
        <v>9</v>
      </c>
      <c r="D16" s="36" t="s">
        <v>11</v>
      </c>
      <c r="E16" s="36" t="s">
        <v>10</v>
      </c>
      <c r="F16" s="36" t="s">
        <v>12</v>
      </c>
      <c r="G16" s="36" t="s">
        <v>44</v>
      </c>
      <c r="H16" s="36" t="s">
        <v>13</v>
      </c>
      <c r="I16" s="36" t="s">
        <v>14</v>
      </c>
      <c r="J16" s="36" t="s">
        <v>15</v>
      </c>
      <c r="K16" s="37" t="s">
        <v>16</v>
      </c>
    </row>
    <row r="17" spans="1:11" x14ac:dyDescent="0.25">
      <c r="A17" s="14" t="s">
        <v>19</v>
      </c>
      <c r="B17" s="15"/>
      <c r="C17" s="15">
        <v>32486.83</v>
      </c>
      <c r="D17" s="15">
        <f>C17</f>
        <v>32486.83</v>
      </c>
      <c r="E17" s="16"/>
      <c r="F17" s="16">
        <f>E17</f>
        <v>0</v>
      </c>
      <c r="G17" s="15">
        <f>D17-F17</f>
        <v>32486.83</v>
      </c>
      <c r="H17" s="15"/>
      <c r="I17" s="15">
        <f>H17</f>
        <v>0</v>
      </c>
      <c r="J17" s="15"/>
      <c r="K17" s="17">
        <f>J17</f>
        <v>0</v>
      </c>
    </row>
    <row r="18" spans="1:11" ht="15.75" thickBot="1" x14ac:dyDescent="0.3">
      <c r="A18" s="38" t="s">
        <v>43</v>
      </c>
      <c r="B18" s="39"/>
      <c r="C18" s="39"/>
      <c r="D18" s="39">
        <f>C18</f>
        <v>0</v>
      </c>
      <c r="E18" s="40"/>
      <c r="F18" s="40">
        <f>E18</f>
        <v>0</v>
      </c>
      <c r="G18" s="15">
        <f>D18-F18</f>
        <v>0</v>
      </c>
      <c r="H18" s="39"/>
      <c r="I18" s="39">
        <f>H18</f>
        <v>0</v>
      </c>
      <c r="J18" s="39"/>
      <c r="K18" s="41">
        <f>J18</f>
        <v>0</v>
      </c>
    </row>
    <row r="19" spans="1:11" ht="15.75" thickBot="1" x14ac:dyDescent="0.3">
      <c r="A19" s="42" t="s">
        <v>36</v>
      </c>
      <c r="B19" s="43">
        <f>SUM(B17:B18)</f>
        <v>0</v>
      </c>
      <c r="C19" s="43">
        <f>SUM(C17:C18)</f>
        <v>32486.83</v>
      </c>
      <c r="D19" s="43"/>
      <c r="E19" s="44">
        <f t="shared" ref="E19:K19" si="10">SUM(E17:E18)</f>
        <v>0</v>
      </c>
      <c r="F19" s="44">
        <f t="shared" si="10"/>
        <v>0</v>
      </c>
      <c r="G19" s="43">
        <f t="shared" si="10"/>
        <v>32486.83</v>
      </c>
      <c r="H19" s="43">
        <f t="shared" si="10"/>
        <v>0</v>
      </c>
      <c r="I19" s="43">
        <f t="shared" si="10"/>
        <v>0</v>
      </c>
      <c r="J19" s="43">
        <f t="shared" si="10"/>
        <v>0</v>
      </c>
      <c r="K19" s="45">
        <f t="shared" si="10"/>
        <v>0</v>
      </c>
    </row>
    <row r="20" spans="1:11" ht="15.75" thickBot="1" x14ac:dyDescent="0.3">
      <c r="A20" s="46"/>
      <c r="B20" s="47"/>
      <c r="C20" s="47"/>
      <c r="D20" s="47"/>
      <c r="E20" s="47"/>
      <c r="F20" s="47"/>
      <c r="G20" s="47"/>
      <c r="H20" s="47"/>
      <c r="I20" s="47"/>
      <c r="J20" s="47"/>
    </row>
    <row r="21" spans="1:11" ht="15.75" thickBot="1" x14ac:dyDescent="0.3">
      <c r="A21" s="101" t="s">
        <v>48</v>
      </c>
      <c r="B21" s="102"/>
      <c r="C21" s="102"/>
      <c r="D21" s="102"/>
      <c r="E21" s="102"/>
      <c r="F21" s="103"/>
    </row>
    <row r="22" spans="1:11" ht="30.95" customHeight="1" thickBot="1" x14ac:dyDescent="0.3">
      <c r="A22" s="6" t="s">
        <v>0</v>
      </c>
      <c r="B22" s="7" t="s">
        <v>24</v>
      </c>
      <c r="C22" s="7" t="s">
        <v>20</v>
      </c>
      <c r="D22" s="7" t="s">
        <v>21</v>
      </c>
      <c r="E22" s="7" t="s">
        <v>22</v>
      </c>
      <c r="F22" s="8" t="s">
        <v>23</v>
      </c>
    </row>
    <row r="23" spans="1:11" x14ac:dyDescent="0.25">
      <c r="A23" s="48" t="s">
        <v>19</v>
      </c>
      <c r="B23" s="27"/>
      <c r="C23" s="27"/>
      <c r="D23" s="27">
        <f>C23</f>
        <v>0</v>
      </c>
      <c r="E23" s="27"/>
      <c r="F23" s="30">
        <f>E23</f>
        <v>0</v>
      </c>
    </row>
    <row r="24" spans="1:11" ht="15.75" thickBot="1" x14ac:dyDescent="0.3">
      <c r="A24" s="38" t="s">
        <v>43</v>
      </c>
      <c r="B24" s="39"/>
      <c r="C24" s="39"/>
      <c r="D24" s="39">
        <f>C24</f>
        <v>0</v>
      </c>
      <c r="E24" s="39"/>
      <c r="F24" s="41">
        <f>E24</f>
        <v>0</v>
      </c>
    </row>
    <row r="25" spans="1:11" ht="15" customHeight="1" thickBot="1" x14ac:dyDescent="0.3">
      <c r="A25" s="42" t="s">
        <v>36</v>
      </c>
      <c r="B25" s="43">
        <f>SUM(B23:B24)</f>
        <v>0</v>
      </c>
      <c r="C25" s="43">
        <f>SUM(C23:C24)</f>
        <v>0</v>
      </c>
      <c r="D25" s="43">
        <f t="shared" ref="D25:F25" si="11">SUM(D23:D24)</f>
        <v>0</v>
      </c>
      <c r="E25" s="43">
        <f t="shared" si="11"/>
        <v>0</v>
      </c>
      <c r="F25" s="45">
        <f t="shared" si="11"/>
        <v>0</v>
      </c>
    </row>
    <row r="26" spans="1:11" ht="15" customHeight="1" thickBot="1" x14ac:dyDescent="0.3"/>
    <row r="27" spans="1:11" ht="30.95" customHeight="1" thickBot="1" x14ac:dyDescent="0.3">
      <c r="A27" s="104" t="s">
        <v>50</v>
      </c>
      <c r="B27" s="105"/>
      <c r="C27" s="49"/>
      <c r="D27" s="95" t="s">
        <v>73</v>
      </c>
      <c r="E27" s="96"/>
      <c r="F27" s="97"/>
      <c r="G27" s="49"/>
      <c r="H27" s="92" t="s">
        <v>75</v>
      </c>
      <c r="I27" s="93"/>
      <c r="J27" s="94"/>
    </row>
    <row r="28" spans="1:11" ht="15.75" thickBot="1" x14ac:dyDescent="0.3">
      <c r="A28" s="14" t="s">
        <v>26</v>
      </c>
      <c r="B28" s="17">
        <f>B19</f>
        <v>0</v>
      </c>
      <c r="C28" s="50"/>
      <c r="D28" s="51"/>
      <c r="E28" s="52" t="s">
        <v>29</v>
      </c>
      <c r="F28" s="53" t="s">
        <v>30</v>
      </c>
      <c r="G28" s="49"/>
      <c r="H28" s="69" t="s">
        <v>76</v>
      </c>
      <c r="I28" s="70" t="s">
        <v>77</v>
      </c>
      <c r="J28" s="71" t="s">
        <v>78</v>
      </c>
    </row>
    <row r="29" spans="1:11" ht="15.75" thickBot="1" x14ac:dyDescent="0.3">
      <c r="A29" s="38" t="s">
        <v>27</v>
      </c>
      <c r="B29" s="41">
        <f>I19</f>
        <v>0</v>
      </c>
      <c r="C29" s="50"/>
      <c r="D29" s="14" t="s">
        <v>31</v>
      </c>
      <c r="E29" s="15">
        <f>B6</f>
        <v>0</v>
      </c>
      <c r="F29" s="54"/>
      <c r="G29" s="50"/>
      <c r="H29" s="72" t="s">
        <v>79</v>
      </c>
      <c r="I29" s="73">
        <f>H7</f>
        <v>5887.75</v>
      </c>
      <c r="J29" s="74">
        <f>I7</f>
        <v>5887.75</v>
      </c>
    </row>
    <row r="30" spans="1:11" ht="15.75" thickBot="1" x14ac:dyDescent="0.3">
      <c r="A30" s="55" t="s">
        <v>28</v>
      </c>
      <c r="B30" s="56">
        <f>B28-B29</f>
        <v>0</v>
      </c>
      <c r="C30" s="50"/>
      <c r="D30" s="38" t="s">
        <v>32</v>
      </c>
      <c r="E30" s="39">
        <f>'Parcela Rateio'!B4</f>
        <v>11820.6</v>
      </c>
      <c r="F30" s="57">
        <v>1</v>
      </c>
      <c r="G30" s="50"/>
      <c r="H30" s="72" t="s">
        <v>80</v>
      </c>
      <c r="I30" s="73">
        <f>H9</f>
        <v>738.63</v>
      </c>
      <c r="J30" s="74">
        <f>I9</f>
        <v>738.63</v>
      </c>
    </row>
    <row r="31" spans="1:11" ht="15" customHeight="1" thickBot="1" x14ac:dyDescent="0.3">
      <c r="D31" s="42" t="s">
        <v>28</v>
      </c>
      <c r="E31" s="58">
        <f>E29-E30</f>
        <v>-11820.6</v>
      </c>
      <c r="F31" s="59"/>
      <c r="G31" s="60"/>
      <c r="H31" s="72" t="s">
        <v>81</v>
      </c>
      <c r="I31" s="73">
        <f>H11</f>
        <v>0</v>
      </c>
      <c r="J31" s="74">
        <f>I11</f>
        <v>0</v>
      </c>
    </row>
    <row r="32" spans="1:11" ht="29.25" customHeight="1" thickBot="1" x14ac:dyDescent="0.3">
      <c r="A32" s="104" t="s">
        <v>49</v>
      </c>
      <c r="B32" s="105"/>
      <c r="H32" s="75" t="s">
        <v>82</v>
      </c>
      <c r="I32" s="76">
        <f>H19</f>
        <v>0</v>
      </c>
      <c r="J32" s="77">
        <f>I19</f>
        <v>0</v>
      </c>
    </row>
    <row r="33" spans="1:3" x14ac:dyDescent="0.25">
      <c r="A33" s="14" t="s">
        <v>26</v>
      </c>
      <c r="B33" s="17">
        <f>B25</f>
        <v>0</v>
      </c>
    </row>
    <row r="34" spans="1:3" ht="15.75" thickBot="1" x14ac:dyDescent="0.3">
      <c r="A34" s="38" t="s">
        <v>27</v>
      </c>
      <c r="B34" s="41">
        <f>D25</f>
        <v>0</v>
      </c>
    </row>
    <row r="35" spans="1:3" ht="15.75" thickBot="1" x14ac:dyDescent="0.3">
      <c r="A35" s="42" t="s">
        <v>28</v>
      </c>
      <c r="B35" s="56">
        <f>B33-B34</f>
        <v>0</v>
      </c>
    </row>
    <row r="37" spans="1:3" x14ac:dyDescent="0.25">
      <c r="A37" s="106" t="s">
        <v>83</v>
      </c>
      <c r="B37" s="106"/>
      <c r="C37" s="61"/>
    </row>
    <row r="39" spans="1:3" ht="15.75" thickBot="1" x14ac:dyDescent="0.3"/>
    <row r="40" spans="1:3" ht="15.75" thickBot="1" x14ac:dyDescent="0.3">
      <c r="A40" s="101" t="s">
        <v>38</v>
      </c>
      <c r="B40" s="102"/>
      <c r="C40" s="103"/>
    </row>
    <row r="41" spans="1:3" ht="15.75" thickBot="1" x14ac:dyDescent="0.3">
      <c r="A41" s="51">
        <v>2021</v>
      </c>
      <c r="B41" s="62" t="s">
        <v>39</v>
      </c>
      <c r="C41" s="63" t="s">
        <v>40</v>
      </c>
    </row>
    <row r="42" spans="1:3" x14ac:dyDescent="0.25">
      <c r="A42" s="14" t="s">
        <v>41</v>
      </c>
      <c r="B42" s="15"/>
      <c r="C42" s="17">
        <v>81874.53</v>
      </c>
    </row>
    <row r="43" spans="1:3" ht="15.75" thickBot="1" x14ac:dyDescent="0.3">
      <c r="A43" s="38" t="s">
        <v>42</v>
      </c>
      <c r="B43" s="39"/>
      <c r="C43" s="41">
        <v>81874.53</v>
      </c>
    </row>
    <row r="44" spans="1:3" ht="15.75" thickBot="1" x14ac:dyDescent="0.3">
      <c r="A44" s="42" t="s">
        <v>28</v>
      </c>
      <c r="B44" s="64">
        <f>B42-B43</f>
        <v>0</v>
      </c>
      <c r="C44" s="56">
        <f>+C43-C42</f>
        <v>0</v>
      </c>
    </row>
  </sheetData>
  <mergeCells count="12">
    <mergeCell ref="A40:C40"/>
    <mergeCell ref="A27:B27"/>
    <mergeCell ref="D27:F27"/>
    <mergeCell ref="A32:B32"/>
    <mergeCell ref="A21:F21"/>
    <mergeCell ref="A37:B37"/>
    <mergeCell ref="H27:J27"/>
    <mergeCell ref="A4:K4"/>
    <mergeCell ref="A15:K15"/>
    <mergeCell ref="A1:K1"/>
    <mergeCell ref="A2:E2"/>
    <mergeCell ref="G2:K2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34374-71A3-405A-9CF2-D1D484242B61}">
  <sheetPr>
    <pageSetUpPr fitToPage="1"/>
  </sheetPr>
  <dimension ref="A1:K44"/>
  <sheetViews>
    <sheetView topLeftCell="A13" workbookViewId="0">
      <selection activeCell="G22" sqref="G22"/>
    </sheetView>
  </sheetViews>
  <sheetFormatPr defaultColWidth="9.140625" defaultRowHeight="15" x14ac:dyDescent="0.25"/>
  <cols>
    <col min="1" max="1" width="24.7109375" style="5" bestFit="1" customWidth="1"/>
    <col min="2" max="11" width="18.7109375" style="5" customWidth="1"/>
    <col min="12" max="16384" width="9.140625" style="5"/>
  </cols>
  <sheetData>
    <row r="1" spans="1:11" ht="18.75" x14ac:dyDescent="0.25">
      <c r="A1" s="98" t="s">
        <v>33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 ht="18.75" x14ac:dyDescent="0.25">
      <c r="A2" s="99" t="str">
        <f>'Parcela Rateio'!B1</f>
        <v>ITAJAÍ</v>
      </c>
      <c r="B2" s="99"/>
      <c r="C2" s="99"/>
      <c r="D2" s="99"/>
      <c r="E2" s="99"/>
      <c r="F2" s="68" t="s">
        <v>62</v>
      </c>
      <c r="G2" s="100">
        <v>2022</v>
      </c>
      <c r="H2" s="100"/>
      <c r="I2" s="100"/>
      <c r="J2" s="100"/>
      <c r="K2" s="100"/>
    </row>
    <row r="3" spans="1:11" ht="15" customHeight="1" thickBot="1" x14ac:dyDescent="0.3"/>
    <row r="4" spans="1:11" ht="15.75" thickBot="1" x14ac:dyDescent="0.3">
      <c r="A4" s="95" t="s">
        <v>18</v>
      </c>
      <c r="B4" s="96"/>
      <c r="C4" s="96"/>
      <c r="D4" s="96"/>
      <c r="E4" s="96"/>
      <c r="F4" s="96"/>
      <c r="G4" s="96"/>
      <c r="H4" s="96"/>
      <c r="I4" s="96"/>
      <c r="J4" s="96"/>
      <c r="K4" s="97"/>
    </row>
    <row r="5" spans="1:11" s="9" customFormat="1" ht="30.95" customHeight="1" thickBot="1" x14ac:dyDescent="0.3">
      <c r="A5" s="6" t="s">
        <v>0</v>
      </c>
      <c r="B5" s="7" t="s">
        <v>25</v>
      </c>
      <c r="C5" s="7" t="s">
        <v>9</v>
      </c>
      <c r="D5" s="7" t="s">
        <v>11</v>
      </c>
      <c r="E5" s="7" t="s">
        <v>10</v>
      </c>
      <c r="F5" s="7" t="s">
        <v>12</v>
      </c>
      <c r="G5" s="7" t="s">
        <v>45</v>
      </c>
      <c r="H5" s="7" t="s">
        <v>13</v>
      </c>
      <c r="I5" s="7" t="s">
        <v>14</v>
      </c>
      <c r="J5" s="7" t="s">
        <v>15</v>
      </c>
      <c r="K5" s="8" t="s">
        <v>16</v>
      </c>
    </row>
    <row r="6" spans="1:11" ht="20.100000000000001" customHeight="1" thickBot="1" x14ac:dyDescent="0.3">
      <c r="A6" s="65" t="s">
        <v>1</v>
      </c>
      <c r="B6" s="66">
        <f t="shared" ref="B6" si="0">SUM(B7:B9)</f>
        <v>0</v>
      </c>
      <c r="C6" s="66">
        <f>C7+C8+C9</f>
        <v>1897.7199999999998</v>
      </c>
      <c r="D6" s="66">
        <f>D7+D8+D9</f>
        <v>108676.97</v>
      </c>
      <c r="E6" s="12">
        <f t="shared" ref="E6:K6" si="1">SUM(E7:E9)</f>
        <v>0</v>
      </c>
      <c r="F6" s="12">
        <f t="shared" si="1"/>
        <v>0</v>
      </c>
      <c r="G6" s="66">
        <f t="shared" si="1"/>
        <v>108676.97</v>
      </c>
      <c r="H6" s="66">
        <f t="shared" si="1"/>
        <v>10239.780000000001</v>
      </c>
      <c r="I6" s="66">
        <f t="shared" si="1"/>
        <v>16866.16</v>
      </c>
      <c r="J6" s="66">
        <f t="shared" si="1"/>
        <v>10239.780000000001</v>
      </c>
      <c r="K6" s="67">
        <f t="shared" si="1"/>
        <v>16866.16</v>
      </c>
    </row>
    <row r="7" spans="1:11" ht="20.100000000000001" customHeight="1" x14ac:dyDescent="0.25">
      <c r="A7" s="14" t="s">
        <v>2</v>
      </c>
      <c r="B7" s="15"/>
      <c r="C7" s="15">
        <v>769.67</v>
      </c>
      <c r="D7" s="15">
        <f>C7+Janeiro!D7</f>
        <v>86375.56</v>
      </c>
      <c r="E7" s="16"/>
      <c r="F7" s="16">
        <f>E7+Janeiro!F7</f>
        <v>0</v>
      </c>
      <c r="G7" s="15">
        <f>D7-F7</f>
        <v>86375.56</v>
      </c>
      <c r="H7" s="15">
        <v>7687.5</v>
      </c>
      <c r="I7" s="15">
        <f>H7+Janeiro!I7</f>
        <v>13575.25</v>
      </c>
      <c r="J7" s="15">
        <v>7687.5</v>
      </c>
      <c r="K7" s="17">
        <f>J7+Janeiro!K7</f>
        <v>13575.25</v>
      </c>
    </row>
    <row r="8" spans="1:11" ht="20.100000000000001" customHeight="1" x14ac:dyDescent="0.25">
      <c r="A8" s="18" t="s">
        <v>3</v>
      </c>
      <c r="B8" s="19"/>
      <c r="C8" s="19"/>
      <c r="D8" s="15">
        <f>C8+Janeiro!D8</f>
        <v>0</v>
      </c>
      <c r="E8" s="20"/>
      <c r="F8" s="16">
        <f>E8+Janeiro!F8</f>
        <v>0</v>
      </c>
      <c r="G8" s="15">
        <f t="shared" ref="G8:G9" si="2">D8-F8</f>
        <v>0</v>
      </c>
      <c r="H8" s="19"/>
      <c r="I8" s="15">
        <f>H8+Janeiro!I8</f>
        <v>0</v>
      </c>
      <c r="J8" s="19"/>
      <c r="K8" s="21">
        <f>J8+Janeiro!K8</f>
        <v>0</v>
      </c>
    </row>
    <row r="9" spans="1:11" ht="20.100000000000001" customHeight="1" thickBot="1" x14ac:dyDescent="0.3">
      <c r="A9" s="22" t="s">
        <v>4</v>
      </c>
      <c r="B9" s="23"/>
      <c r="C9" s="23">
        <v>1128.05</v>
      </c>
      <c r="D9" s="15">
        <f>C9+Janeiro!D9</f>
        <v>22301.41</v>
      </c>
      <c r="E9" s="24"/>
      <c r="F9" s="16">
        <f>E9+Janeiro!F9</f>
        <v>0</v>
      </c>
      <c r="G9" s="15">
        <f t="shared" si="2"/>
        <v>22301.41</v>
      </c>
      <c r="H9" s="23">
        <f>71.28+2481</f>
        <v>2552.2800000000002</v>
      </c>
      <c r="I9" s="15">
        <f>H9+Janeiro!I9</f>
        <v>3290.9100000000003</v>
      </c>
      <c r="J9" s="23">
        <v>2552.2800000000002</v>
      </c>
      <c r="K9" s="25">
        <f>J9+Janeiro!K9</f>
        <v>3290.9100000000003</v>
      </c>
    </row>
    <row r="10" spans="1:11" ht="20.100000000000001" customHeight="1" thickBot="1" x14ac:dyDescent="0.3">
      <c r="A10" s="10" t="s">
        <v>5</v>
      </c>
      <c r="B10" s="11">
        <f>SUM(B11:B13)</f>
        <v>0</v>
      </c>
      <c r="C10" s="11">
        <f t="shared" ref="C10:K10" si="3">SUM(C11:C13)</f>
        <v>0</v>
      </c>
      <c r="D10" s="11">
        <f t="shared" si="3"/>
        <v>0</v>
      </c>
      <c r="E10" s="12">
        <f t="shared" si="3"/>
        <v>0</v>
      </c>
      <c r="F10" s="12">
        <f t="shared" si="3"/>
        <v>0</v>
      </c>
      <c r="G10" s="11">
        <f t="shared" si="3"/>
        <v>0</v>
      </c>
      <c r="H10" s="11">
        <f t="shared" si="3"/>
        <v>0</v>
      </c>
      <c r="I10" s="11">
        <f t="shared" si="3"/>
        <v>0</v>
      </c>
      <c r="J10" s="11">
        <f t="shared" si="3"/>
        <v>0</v>
      </c>
      <c r="K10" s="13">
        <f t="shared" si="3"/>
        <v>0</v>
      </c>
    </row>
    <row r="11" spans="1:11" ht="20.100000000000001" customHeight="1" x14ac:dyDescent="0.25">
      <c r="A11" s="26" t="s">
        <v>6</v>
      </c>
      <c r="B11" s="27"/>
      <c r="C11" s="28"/>
      <c r="D11" s="28">
        <f>C11+Janeiro!D11</f>
        <v>0</v>
      </c>
      <c r="E11" s="29"/>
      <c r="F11" s="29">
        <f>E11+Janeiro!F11</f>
        <v>0</v>
      </c>
      <c r="G11" s="27">
        <f>D11-F11</f>
        <v>0</v>
      </c>
      <c r="H11" s="27"/>
      <c r="I11" s="27">
        <f>H11+Janeiro!I11</f>
        <v>0</v>
      </c>
      <c r="J11" s="27"/>
      <c r="K11" s="30">
        <f>J11+Janeiro!K11</f>
        <v>0</v>
      </c>
    </row>
    <row r="12" spans="1:11" ht="20.100000000000001" customHeight="1" x14ac:dyDescent="0.25">
      <c r="A12" s="31" t="s">
        <v>7</v>
      </c>
      <c r="B12" s="19"/>
      <c r="C12" s="32"/>
      <c r="D12" s="32">
        <f>C12+Janeiro!D12</f>
        <v>0</v>
      </c>
      <c r="E12" s="20"/>
      <c r="F12" s="20">
        <f>E12+Janeiro!F12</f>
        <v>0</v>
      </c>
      <c r="G12" s="19">
        <f t="shared" ref="G12:G13" si="4">D12-F12</f>
        <v>0</v>
      </c>
      <c r="H12" s="19"/>
      <c r="I12" s="19">
        <f>H12+Janeiro!I12</f>
        <v>0</v>
      </c>
      <c r="J12" s="19"/>
      <c r="K12" s="21">
        <f>J12+Janeiro!K12</f>
        <v>0</v>
      </c>
    </row>
    <row r="13" spans="1:11" ht="20.100000000000001" customHeight="1" thickBot="1" x14ac:dyDescent="0.3">
      <c r="A13" s="33" t="s">
        <v>8</v>
      </c>
      <c r="B13" s="23"/>
      <c r="C13" s="34"/>
      <c r="D13" s="34">
        <f>C13+Janeiro!D13</f>
        <v>0</v>
      </c>
      <c r="E13" s="24"/>
      <c r="F13" s="24">
        <f>E13+Janeiro!F13</f>
        <v>0</v>
      </c>
      <c r="G13" s="23">
        <f t="shared" si="4"/>
        <v>0</v>
      </c>
      <c r="H13" s="23"/>
      <c r="I13" s="23">
        <f>H13+Janeiro!I13</f>
        <v>0</v>
      </c>
      <c r="J13" s="23"/>
      <c r="K13" s="25">
        <f>J13+Janeiro!K13</f>
        <v>0</v>
      </c>
    </row>
    <row r="14" spans="1:11" ht="15" customHeight="1" thickBot="1" x14ac:dyDescent="0.3"/>
    <row r="15" spans="1:11" ht="15.75" thickBot="1" x14ac:dyDescent="0.3">
      <c r="A15" s="95" t="s">
        <v>17</v>
      </c>
      <c r="B15" s="96"/>
      <c r="C15" s="96"/>
      <c r="D15" s="96"/>
      <c r="E15" s="96"/>
      <c r="F15" s="96"/>
      <c r="G15" s="96"/>
      <c r="H15" s="96"/>
      <c r="I15" s="96"/>
      <c r="J15" s="96"/>
      <c r="K15" s="97"/>
    </row>
    <row r="16" spans="1:11" ht="30.95" customHeight="1" thickBot="1" x14ac:dyDescent="0.3">
      <c r="A16" s="35" t="s">
        <v>0</v>
      </c>
      <c r="B16" s="36" t="s">
        <v>25</v>
      </c>
      <c r="C16" s="36" t="s">
        <v>9</v>
      </c>
      <c r="D16" s="36" t="s">
        <v>11</v>
      </c>
      <c r="E16" s="36" t="s">
        <v>10</v>
      </c>
      <c r="F16" s="36" t="s">
        <v>12</v>
      </c>
      <c r="G16" s="36" t="s">
        <v>44</v>
      </c>
      <c r="H16" s="36" t="s">
        <v>13</v>
      </c>
      <c r="I16" s="36" t="s">
        <v>14</v>
      </c>
      <c r="J16" s="36" t="s">
        <v>15</v>
      </c>
      <c r="K16" s="37" t="s">
        <v>16</v>
      </c>
    </row>
    <row r="17" spans="1:11" x14ac:dyDescent="0.25">
      <c r="A17" s="14" t="s">
        <v>19</v>
      </c>
      <c r="B17" s="15"/>
      <c r="C17" s="15">
        <v>63873.19</v>
      </c>
      <c r="D17" s="15">
        <f>C17+Janeiro!D17</f>
        <v>96360.02</v>
      </c>
      <c r="E17" s="16"/>
      <c r="F17" s="16">
        <f>E17+Janeiro!F17</f>
        <v>0</v>
      </c>
      <c r="G17" s="15">
        <f>D17-F17</f>
        <v>96360.02</v>
      </c>
      <c r="H17" s="15">
        <v>10269.25</v>
      </c>
      <c r="I17" s="15">
        <f>H17+Janeiro!I17</f>
        <v>10269.25</v>
      </c>
      <c r="J17" s="15">
        <v>10269.25</v>
      </c>
      <c r="K17" s="17">
        <f>J17+Janeiro!K17</f>
        <v>10269.25</v>
      </c>
    </row>
    <row r="18" spans="1:11" ht="15.75" thickBot="1" x14ac:dyDescent="0.3">
      <c r="A18" s="38" t="s">
        <v>43</v>
      </c>
      <c r="B18" s="39"/>
      <c r="C18" s="39"/>
      <c r="D18" s="15">
        <f>C18+Janeiro!D18</f>
        <v>0</v>
      </c>
      <c r="E18" s="40"/>
      <c r="F18" s="16">
        <f>E18+Janeiro!F18</f>
        <v>0</v>
      </c>
      <c r="G18" s="39">
        <f>D18-F18</f>
        <v>0</v>
      </c>
      <c r="H18" s="39"/>
      <c r="I18" s="15">
        <f>H18+Janeiro!I18</f>
        <v>0</v>
      </c>
      <c r="J18" s="39"/>
      <c r="K18" s="41">
        <f>J18+Janeiro!K18</f>
        <v>0</v>
      </c>
    </row>
    <row r="19" spans="1:11" ht="15.75" thickBot="1" x14ac:dyDescent="0.3">
      <c r="A19" s="42" t="s">
        <v>36</v>
      </c>
      <c r="B19" s="43">
        <f>SUM(B17:B18)</f>
        <v>0</v>
      </c>
      <c r="C19" s="43">
        <f>SUM(C17:C18)</f>
        <v>63873.19</v>
      </c>
      <c r="D19" s="43">
        <f>SUM(D17:D18)</f>
        <v>96360.02</v>
      </c>
      <c r="E19" s="44">
        <f t="shared" ref="E19:K19" si="5">SUM(E17:E18)</f>
        <v>0</v>
      </c>
      <c r="F19" s="44">
        <f t="shared" si="5"/>
        <v>0</v>
      </c>
      <c r="G19" s="43">
        <f t="shared" si="5"/>
        <v>96360.02</v>
      </c>
      <c r="H19" s="43">
        <f t="shared" si="5"/>
        <v>10269.25</v>
      </c>
      <c r="I19" s="43">
        <f t="shared" si="5"/>
        <v>10269.25</v>
      </c>
      <c r="J19" s="43">
        <f t="shared" si="5"/>
        <v>10269.25</v>
      </c>
      <c r="K19" s="45">
        <f t="shared" si="5"/>
        <v>10269.25</v>
      </c>
    </row>
    <row r="20" spans="1:11" ht="15.75" thickBot="1" x14ac:dyDescent="0.3">
      <c r="A20" s="46"/>
      <c r="B20" s="47"/>
      <c r="C20" s="47"/>
      <c r="D20" s="47"/>
      <c r="E20" s="47"/>
      <c r="F20" s="47"/>
      <c r="G20" s="47"/>
      <c r="H20" s="47"/>
      <c r="I20" s="47"/>
      <c r="J20" s="47"/>
    </row>
    <row r="21" spans="1:11" ht="15.75" thickBot="1" x14ac:dyDescent="0.3">
      <c r="A21" s="101" t="s">
        <v>48</v>
      </c>
      <c r="B21" s="102"/>
      <c r="C21" s="102"/>
      <c r="D21" s="102"/>
      <c r="E21" s="102"/>
      <c r="F21" s="103"/>
    </row>
    <row r="22" spans="1:11" ht="30.95" customHeight="1" thickBot="1" x14ac:dyDescent="0.3">
      <c r="A22" s="6" t="s">
        <v>0</v>
      </c>
      <c r="B22" s="7" t="s">
        <v>24</v>
      </c>
      <c r="C22" s="7" t="s">
        <v>20</v>
      </c>
      <c r="D22" s="7" t="s">
        <v>21</v>
      </c>
      <c r="E22" s="7" t="s">
        <v>22</v>
      </c>
      <c r="F22" s="8" t="s">
        <v>23</v>
      </c>
    </row>
    <row r="23" spans="1:11" x14ac:dyDescent="0.25">
      <c r="A23" s="48" t="s">
        <v>19</v>
      </c>
      <c r="B23" s="27"/>
      <c r="C23" s="27">
        <v>30861.96</v>
      </c>
      <c r="D23" s="27">
        <f>C23+Janeiro!D23</f>
        <v>30861.96</v>
      </c>
      <c r="E23" s="27">
        <v>30861.96</v>
      </c>
      <c r="F23" s="30">
        <f>E23+Janeiro!F23</f>
        <v>30861.96</v>
      </c>
    </row>
    <row r="24" spans="1:11" ht="15.75" thickBot="1" x14ac:dyDescent="0.3">
      <c r="A24" s="38" t="s">
        <v>43</v>
      </c>
      <c r="B24" s="39"/>
      <c r="C24" s="39"/>
      <c r="D24" s="39">
        <f>C24+Janeiro!D24</f>
        <v>0</v>
      </c>
      <c r="E24" s="39"/>
      <c r="F24" s="41">
        <f>E24+Janeiro!F24</f>
        <v>0</v>
      </c>
    </row>
    <row r="25" spans="1:11" ht="15" customHeight="1" thickBot="1" x14ac:dyDescent="0.3">
      <c r="A25" s="42" t="s">
        <v>36</v>
      </c>
      <c r="B25" s="43">
        <f>SUM(B23:B24)</f>
        <v>0</v>
      </c>
      <c r="C25" s="43">
        <f>SUM(C23:C24)</f>
        <v>30861.96</v>
      </c>
      <c r="D25" s="43">
        <f t="shared" ref="D25:F25" si="6">SUM(D23:D24)</f>
        <v>30861.96</v>
      </c>
      <c r="E25" s="43">
        <f t="shared" si="6"/>
        <v>30861.96</v>
      </c>
      <c r="F25" s="45">
        <f t="shared" si="6"/>
        <v>30861.96</v>
      </c>
    </row>
    <row r="26" spans="1:11" ht="15" customHeight="1" thickBot="1" x14ac:dyDescent="0.3"/>
    <row r="27" spans="1:11" ht="30.95" customHeight="1" thickBot="1" x14ac:dyDescent="0.3">
      <c r="A27" s="104" t="s">
        <v>50</v>
      </c>
      <c r="B27" s="105"/>
      <c r="C27" s="49"/>
      <c r="D27" s="95" t="s">
        <v>73</v>
      </c>
      <c r="E27" s="96"/>
      <c r="F27" s="97"/>
      <c r="G27" s="49"/>
      <c r="H27" s="92" t="s">
        <v>75</v>
      </c>
      <c r="I27" s="93"/>
      <c r="J27" s="94"/>
    </row>
    <row r="28" spans="1:11" ht="15.75" thickBot="1" x14ac:dyDescent="0.3">
      <c r="A28" s="14" t="s">
        <v>26</v>
      </c>
      <c r="B28" s="17">
        <f>B19+Janeiro!B28</f>
        <v>0</v>
      </c>
      <c r="C28" s="50"/>
      <c r="D28" s="51"/>
      <c r="E28" s="52" t="s">
        <v>29</v>
      </c>
      <c r="F28" s="53" t="s">
        <v>30</v>
      </c>
      <c r="G28" s="49"/>
      <c r="H28" s="69" t="s">
        <v>76</v>
      </c>
      <c r="I28" s="70" t="s">
        <v>77</v>
      </c>
      <c r="J28" s="71" t="s">
        <v>78</v>
      </c>
    </row>
    <row r="29" spans="1:11" ht="15.75" thickBot="1" x14ac:dyDescent="0.3">
      <c r="A29" s="38" t="s">
        <v>27</v>
      </c>
      <c r="B29" s="41">
        <f>I19</f>
        <v>10269.25</v>
      </c>
      <c r="C29" s="50"/>
      <c r="D29" s="14" t="s">
        <v>31</v>
      </c>
      <c r="E29" s="15">
        <f>+B6+Janeiro!E29</f>
        <v>0</v>
      </c>
      <c r="F29" s="54"/>
      <c r="G29" s="50"/>
      <c r="H29" s="72" t="s">
        <v>79</v>
      </c>
      <c r="I29" s="73">
        <f>H7</f>
        <v>7687.5</v>
      </c>
      <c r="J29" s="74">
        <f>I7</f>
        <v>13575.25</v>
      </c>
    </row>
    <row r="30" spans="1:11" ht="15.75" thickBot="1" x14ac:dyDescent="0.3">
      <c r="A30" s="55" t="s">
        <v>28</v>
      </c>
      <c r="B30" s="56">
        <f>B28-B29</f>
        <v>-10269.25</v>
      </c>
      <c r="C30" s="50"/>
      <c r="D30" s="38" t="s">
        <v>37</v>
      </c>
      <c r="E30" s="39">
        <f>Janeiro!E30+'Parcela Rateio'!B5</f>
        <v>23641.200000000001</v>
      </c>
      <c r="F30" s="57">
        <v>2</v>
      </c>
      <c r="G30" s="50"/>
      <c r="H30" s="72" t="s">
        <v>80</v>
      </c>
      <c r="I30" s="73">
        <f>H9</f>
        <v>2552.2800000000002</v>
      </c>
      <c r="J30" s="74">
        <f>I9</f>
        <v>3290.9100000000003</v>
      </c>
    </row>
    <row r="31" spans="1:11" ht="15" customHeight="1" thickBot="1" x14ac:dyDescent="0.3">
      <c r="D31" s="42" t="s">
        <v>28</v>
      </c>
      <c r="E31" s="58">
        <f>E29-E30</f>
        <v>-23641.200000000001</v>
      </c>
      <c r="F31" s="59"/>
      <c r="G31" s="60"/>
      <c r="H31" s="72" t="s">
        <v>81</v>
      </c>
      <c r="I31" s="73">
        <f>H11</f>
        <v>0</v>
      </c>
      <c r="J31" s="74">
        <f>I11</f>
        <v>0</v>
      </c>
    </row>
    <row r="32" spans="1:11" ht="29.25" customHeight="1" thickBot="1" x14ac:dyDescent="0.3">
      <c r="A32" s="104" t="s">
        <v>49</v>
      </c>
      <c r="B32" s="105"/>
      <c r="H32" s="75" t="s">
        <v>82</v>
      </c>
      <c r="I32" s="76">
        <f>H19</f>
        <v>10269.25</v>
      </c>
      <c r="J32" s="77">
        <f>I19</f>
        <v>10269.25</v>
      </c>
    </row>
    <row r="33" spans="1:3" x14ac:dyDescent="0.25">
      <c r="A33" s="14" t="s">
        <v>26</v>
      </c>
      <c r="B33" s="17">
        <f>B25+Janeiro!B33</f>
        <v>0</v>
      </c>
    </row>
    <row r="34" spans="1:3" ht="15.75" thickBot="1" x14ac:dyDescent="0.3">
      <c r="A34" s="38" t="s">
        <v>27</v>
      </c>
      <c r="B34" s="41">
        <f>D25</f>
        <v>30861.96</v>
      </c>
    </row>
    <row r="35" spans="1:3" ht="15.75" thickBot="1" x14ac:dyDescent="0.3">
      <c r="A35" s="42" t="s">
        <v>28</v>
      </c>
      <c r="B35" s="56">
        <f>B33-B34</f>
        <v>-30861.96</v>
      </c>
    </row>
    <row r="37" spans="1:3" x14ac:dyDescent="0.25">
      <c r="A37" s="106" t="s">
        <v>84</v>
      </c>
      <c r="B37" s="106"/>
      <c r="C37" s="61"/>
    </row>
    <row r="39" spans="1:3" ht="15.75" thickBot="1" x14ac:dyDescent="0.3"/>
    <row r="40" spans="1:3" ht="15.75" thickBot="1" x14ac:dyDescent="0.3">
      <c r="A40" s="101" t="s">
        <v>38</v>
      </c>
      <c r="B40" s="102"/>
      <c r="C40" s="103"/>
    </row>
    <row r="41" spans="1:3" ht="15.75" thickBot="1" x14ac:dyDescent="0.3">
      <c r="A41" s="51">
        <v>2021</v>
      </c>
      <c r="B41" s="62" t="s">
        <v>39</v>
      </c>
      <c r="C41" s="63" t="s">
        <v>40</v>
      </c>
    </row>
    <row r="42" spans="1:3" x14ac:dyDescent="0.25">
      <c r="A42" s="48" t="s">
        <v>41</v>
      </c>
      <c r="B42" s="27">
        <f>Janeiro!B42</f>
        <v>0</v>
      </c>
      <c r="C42" s="30">
        <f>Janeiro!C42</f>
        <v>81874.53</v>
      </c>
    </row>
    <row r="43" spans="1:3" ht="15.75" thickBot="1" x14ac:dyDescent="0.3">
      <c r="A43" s="22" t="s">
        <v>42</v>
      </c>
      <c r="B43" s="23">
        <f>Janeiro!B43</f>
        <v>0</v>
      </c>
      <c r="C43" s="25">
        <f>Janeiro!C43</f>
        <v>81874.53</v>
      </c>
    </row>
    <row r="44" spans="1:3" ht="15.75" thickBot="1" x14ac:dyDescent="0.3">
      <c r="A44" s="42" t="s">
        <v>28</v>
      </c>
      <c r="B44" s="64">
        <f>B43-B42</f>
        <v>0</v>
      </c>
      <c r="C44" s="56">
        <f>C43-C42</f>
        <v>0</v>
      </c>
    </row>
  </sheetData>
  <mergeCells count="12">
    <mergeCell ref="A1:K1"/>
    <mergeCell ref="A2:E2"/>
    <mergeCell ref="G2:K2"/>
    <mergeCell ref="H27:J27"/>
    <mergeCell ref="A32:B32"/>
    <mergeCell ref="A37:B37"/>
    <mergeCell ref="A40:C40"/>
    <mergeCell ref="A4:K4"/>
    <mergeCell ref="A15:K15"/>
    <mergeCell ref="A21:F21"/>
    <mergeCell ref="A27:B27"/>
    <mergeCell ref="D27:F27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E1DB6-3981-4340-9F0B-1EA9A5CEF56F}">
  <sheetPr>
    <pageSetUpPr fitToPage="1"/>
  </sheetPr>
  <dimension ref="A1:K44"/>
  <sheetViews>
    <sheetView topLeftCell="A13" zoomScaleNormal="100" workbookViewId="0">
      <selection activeCell="E31" sqref="E31"/>
    </sheetView>
  </sheetViews>
  <sheetFormatPr defaultColWidth="9.140625" defaultRowHeight="15" x14ac:dyDescent="0.25"/>
  <cols>
    <col min="1" max="1" width="24.7109375" style="5" bestFit="1" customWidth="1"/>
    <col min="2" max="11" width="18.7109375" style="5" customWidth="1"/>
    <col min="12" max="16384" width="9.140625" style="5"/>
  </cols>
  <sheetData>
    <row r="1" spans="1:11" ht="18.75" x14ac:dyDescent="0.25">
      <c r="A1" s="98" t="s">
        <v>33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 ht="18.75" x14ac:dyDescent="0.25">
      <c r="A2" s="99" t="str">
        <f>'Parcela Rateio'!B1</f>
        <v>ITAJAÍ</v>
      </c>
      <c r="B2" s="99"/>
      <c r="C2" s="99"/>
      <c r="D2" s="99"/>
      <c r="E2" s="99"/>
      <c r="F2" s="68" t="s">
        <v>63</v>
      </c>
      <c r="G2" s="100">
        <v>2022</v>
      </c>
      <c r="H2" s="100"/>
      <c r="I2" s="100"/>
      <c r="J2" s="100"/>
      <c r="K2" s="100"/>
    </row>
    <row r="3" spans="1:11" ht="15" customHeight="1" thickBot="1" x14ac:dyDescent="0.3"/>
    <row r="4" spans="1:11" ht="15.75" thickBot="1" x14ac:dyDescent="0.3">
      <c r="A4" s="95" t="s">
        <v>18</v>
      </c>
      <c r="B4" s="96"/>
      <c r="C4" s="96"/>
      <c r="D4" s="96"/>
      <c r="E4" s="96"/>
      <c r="F4" s="96"/>
      <c r="G4" s="96"/>
      <c r="H4" s="96"/>
      <c r="I4" s="96"/>
      <c r="J4" s="96"/>
      <c r="K4" s="97"/>
    </row>
    <row r="5" spans="1:11" s="9" customFormat="1" ht="30.95" customHeight="1" thickBot="1" x14ac:dyDescent="0.3">
      <c r="A5" s="6" t="s">
        <v>0</v>
      </c>
      <c r="B5" s="7" t="s">
        <v>25</v>
      </c>
      <c r="C5" s="7" t="s">
        <v>9</v>
      </c>
      <c r="D5" s="7" t="s">
        <v>11</v>
      </c>
      <c r="E5" s="7" t="s">
        <v>10</v>
      </c>
      <c r="F5" s="7" t="s">
        <v>12</v>
      </c>
      <c r="G5" s="7" t="s">
        <v>45</v>
      </c>
      <c r="H5" s="7" t="s">
        <v>13</v>
      </c>
      <c r="I5" s="7" t="s">
        <v>14</v>
      </c>
      <c r="J5" s="7" t="s">
        <v>15</v>
      </c>
      <c r="K5" s="8" t="s">
        <v>16</v>
      </c>
    </row>
    <row r="6" spans="1:11" ht="20.100000000000001" customHeight="1" thickBot="1" x14ac:dyDescent="0.3">
      <c r="A6" s="65" t="s">
        <v>1</v>
      </c>
      <c r="B6" s="66">
        <f>9374.2+2222+223+2228+220</f>
        <v>14267.2</v>
      </c>
      <c r="C6" s="66">
        <f>C7+C8+C9</f>
        <v>559</v>
      </c>
      <c r="D6" s="66">
        <f>D7+D8+D9</f>
        <v>109235.97</v>
      </c>
      <c r="E6" s="12">
        <f t="shared" ref="E6:K6" si="0">SUM(E7:E9)</f>
        <v>0</v>
      </c>
      <c r="F6" s="12">
        <f t="shared" si="0"/>
        <v>0</v>
      </c>
      <c r="G6" s="66">
        <f t="shared" si="0"/>
        <v>109235.97</v>
      </c>
      <c r="H6" s="66">
        <f t="shared" si="0"/>
        <v>9117.369999999999</v>
      </c>
      <c r="I6" s="66">
        <f t="shared" si="0"/>
        <v>25983.53</v>
      </c>
      <c r="J6" s="66">
        <f t="shared" si="0"/>
        <v>9117.369999999999</v>
      </c>
      <c r="K6" s="67">
        <f t="shared" si="0"/>
        <v>25983.53</v>
      </c>
    </row>
    <row r="7" spans="1:11" ht="20.100000000000001" customHeight="1" x14ac:dyDescent="0.25">
      <c r="A7" s="14" t="s">
        <v>2</v>
      </c>
      <c r="B7" s="15"/>
      <c r="C7" s="15"/>
      <c r="D7" s="15">
        <f>C7+Fevereiro!D7</f>
        <v>86375.56</v>
      </c>
      <c r="E7" s="16"/>
      <c r="F7" s="16">
        <f>E7+Fevereiro!F7</f>
        <v>0</v>
      </c>
      <c r="G7" s="15">
        <f>D7-F7</f>
        <v>86375.56</v>
      </c>
      <c r="H7" s="15">
        <v>6619.37</v>
      </c>
      <c r="I7" s="15">
        <f>H7+Fevereiro!I7</f>
        <v>20194.62</v>
      </c>
      <c r="J7" s="15">
        <v>6619.37</v>
      </c>
      <c r="K7" s="17">
        <f>J7+Fevereiro!K7</f>
        <v>20194.62</v>
      </c>
    </row>
    <row r="8" spans="1:11" ht="20.100000000000001" customHeight="1" x14ac:dyDescent="0.25">
      <c r="A8" s="18" t="s">
        <v>3</v>
      </c>
      <c r="B8" s="19"/>
      <c r="C8" s="19"/>
      <c r="D8" s="15">
        <f>C8+Fevereiro!D8</f>
        <v>0</v>
      </c>
      <c r="E8" s="20"/>
      <c r="F8" s="16">
        <f>E8+Fevereiro!F8</f>
        <v>0</v>
      </c>
      <c r="G8" s="15">
        <f t="shared" ref="G8:G9" si="1">D8-F8</f>
        <v>0</v>
      </c>
      <c r="H8" s="19"/>
      <c r="I8" s="15">
        <f>H8+Fevereiro!I8</f>
        <v>0</v>
      </c>
      <c r="J8" s="19"/>
      <c r="K8" s="21">
        <f>J8+Fevereiro!K8</f>
        <v>0</v>
      </c>
    </row>
    <row r="9" spans="1:11" ht="20.100000000000001" customHeight="1" thickBot="1" x14ac:dyDescent="0.3">
      <c r="A9" s="22" t="s">
        <v>4</v>
      </c>
      <c r="B9" s="23"/>
      <c r="C9" s="23">
        <v>559</v>
      </c>
      <c r="D9" s="15">
        <f>C9+Fevereiro!D9</f>
        <v>22860.41</v>
      </c>
      <c r="E9" s="24"/>
      <c r="F9" s="16">
        <f>E9+Fevereiro!F9</f>
        <v>0</v>
      </c>
      <c r="G9" s="15">
        <f t="shared" si="1"/>
        <v>22860.41</v>
      </c>
      <c r="H9" s="23">
        <f>35.64+2462.36</f>
        <v>2498</v>
      </c>
      <c r="I9" s="15">
        <f>H9+Fevereiro!I9</f>
        <v>5788.91</v>
      </c>
      <c r="J9" s="23">
        <f>35.64+2462.36</f>
        <v>2498</v>
      </c>
      <c r="K9" s="25">
        <f>J9+Fevereiro!K9</f>
        <v>5788.91</v>
      </c>
    </row>
    <row r="10" spans="1:11" ht="20.100000000000001" customHeight="1" thickBot="1" x14ac:dyDescent="0.3">
      <c r="A10" s="10" t="s">
        <v>5</v>
      </c>
      <c r="B10" s="11">
        <f>SUM(B11:B13)</f>
        <v>0</v>
      </c>
      <c r="C10" s="11">
        <f t="shared" ref="C10:K10" si="2">SUM(C11:C13)</f>
        <v>0</v>
      </c>
      <c r="D10" s="11">
        <f t="shared" si="2"/>
        <v>0</v>
      </c>
      <c r="E10" s="12">
        <f t="shared" si="2"/>
        <v>0</v>
      </c>
      <c r="F10" s="12">
        <f t="shared" si="2"/>
        <v>0</v>
      </c>
      <c r="G10" s="11">
        <f t="shared" si="2"/>
        <v>0</v>
      </c>
      <c r="H10" s="11">
        <f t="shared" si="2"/>
        <v>0</v>
      </c>
      <c r="I10" s="11">
        <f t="shared" si="2"/>
        <v>0</v>
      </c>
      <c r="J10" s="11">
        <f t="shared" si="2"/>
        <v>0</v>
      </c>
      <c r="K10" s="13">
        <f t="shared" si="2"/>
        <v>0</v>
      </c>
    </row>
    <row r="11" spans="1:11" ht="20.100000000000001" customHeight="1" x14ac:dyDescent="0.25">
      <c r="A11" s="48" t="s">
        <v>6</v>
      </c>
      <c r="B11" s="27"/>
      <c r="C11" s="28"/>
      <c r="D11" s="28">
        <f>C11+Fevereiro!D11</f>
        <v>0</v>
      </c>
      <c r="E11" s="29"/>
      <c r="F11" s="29">
        <f>E11+Fevereiro!F11</f>
        <v>0</v>
      </c>
      <c r="G11" s="27">
        <f>D11-F11</f>
        <v>0</v>
      </c>
      <c r="H11" s="27"/>
      <c r="I11" s="27">
        <f>H11+Fevereiro!I11</f>
        <v>0</v>
      </c>
      <c r="J11" s="27"/>
      <c r="K11" s="30">
        <f>J11+Fevereiro!K11</f>
        <v>0</v>
      </c>
    </row>
    <row r="12" spans="1:11" ht="20.100000000000001" customHeight="1" x14ac:dyDescent="0.25">
      <c r="A12" s="18" t="s">
        <v>7</v>
      </c>
      <c r="B12" s="19"/>
      <c r="C12" s="32"/>
      <c r="D12" s="32">
        <f>C12+Fevereiro!D12</f>
        <v>0</v>
      </c>
      <c r="E12" s="20"/>
      <c r="F12" s="20">
        <f>E12+Fevereiro!F12</f>
        <v>0</v>
      </c>
      <c r="G12" s="19">
        <f t="shared" ref="G12:G13" si="3">D12-F12</f>
        <v>0</v>
      </c>
      <c r="H12" s="19"/>
      <c r="I12" s="19">
        <f>H12+Fevereiro!I12</f>
        <v>0</v>
      </c>
      <c r="J12" s="19"/>
      <c r="K12" s="21">
        <f>J12+Fevereiro!K12</f>
        <v>0</v>
      </c>
    </row>
    <row r="13" spans="1:11" ht="20.100000000000001" customHeight="1" thickBot="1" x14ac:dyDescent="0.3">
      <c r="A13" s="22" t="s">
        <v>8</v>
      </c>
      <c r="B13" s="23"/>
      <c r="C13" s="34"/>
      <c r="D13" s="34">
        <f>C13+Fevereiro!D13</f>
        <v>0</v>
      </c>
      <c r="E13" s="24"/>
      <c r="F13" s="24">
        <f>E13+Fevereiro!F13</f>
        <v>0</v>
      </c>
      <c r="G13" s="23">
        <f t="shared" si="3"/>
        <v>0</v>
      </c>
      <c r="H13" s="23"/>
      <c r="I13" s="23">
        <f>H13+Fevereiro!I13</f>
        <v>0</v>
      </c>
      <c r="J13" s="23"/>
      <c r="K13" s="25">
        <f>J13+Fevereiro!K13</f>
        <v>0</v>
      </c>
    </row>
    <row r="14" spans="1:11" ht="15" customHeight="1" thickBot="1" x14ac:dyDescent="0.3"/>
    <row r="15" spans="1:11" ht="15.75" thickBot="1" x14ac:dyDescent="0.3">
      <c r="A15" s="95" t="s">
        <v>17</v>
      </c>
      <c r="B15" s="96"/>
      <c r="C15" s="96"/>
      <c r="D15" s="96"/>
      <c r="E15" s="96"/>
      <c r="F15" s="96"/>
      <c r="G15" s="96"/>
      <c r="H15" s="96"/>
      <c r="I15" s="96"/>
      <c r="J15" s="96"/>
      <c r="K15" s="97"/>
    </row>
    <row r="16" spans="1:11" ht="30.95" customHeight="1" thickBot="1" x14ac:dyDescent="0.3">
      <c r="A16" s="35" t="s">
        <v>0</v>
      </c>
      <c r="B16" s="36" t="s">
        <v>25</v>
      </c>
      <c r="C16" s="36" t="s">
        <v>9</v>
      </c>
      <c r="D16" s="36" t="s">
        <v>11</v>
      </c>
      <c r="E16" s="36" t="s">
        <v>10</v>
      </c>
      <c r="F16" s="36" t="s">
        <v>12</v>
      </c>
      <c r="G16" s="36" t="s">
        <v>44</v>
      </c>
      <c r="H16" s="36" t="s">
        <v>13</v>
      </c>
      <c r="I16" s="36" t="s">
        <v>14</v>
      </c>
      <c r="J16" s="36" t="s">
        <v>15</v>
      </c>
      <c r="K16" s="37" t="s">
        <v>16</v>
      </c>
    </row>
    <row r="17" spans="1:11" x14ac:dyDescent="0.25">
      <c r="A17" s="14" t="s">
        <v>19</v>
      </c>
      <c r="B17" s="15">
        <v>10269.25</v>
      </c>
      <c r="C17" s="15">
        <v>66078.720000000001</v>
      </c>
      <c r="D17" s="15">
        <f>C17+Fevereiro!D17</f>
        <v>162438.74</v>
      </c>
      <c r="E17" s="16"/>
      <c r="F17" s="16">
        <f>E17+Fevereiro!F17</f>
        <v>0</v>
      </c>
      <c r="G17" s="15">
        <f>D17-F17</f>
        <v>162438.74</v>
      </c>
      <c r="H17" s="15">
        <v>50938.12</v>
      </c>
      <c r="I17" s="15">
        <f>H17+Fevereiro!I17</f>
        <v>61207.37</v>
      </c>
      <c r="J17" s="15">
        <v>50938.12</v>
      </c>
      <c r="K17" s="17">
        <f>J17+Fevereiro!K17</f>
        <v>61207.37</v>
      </c>
    </row>
    <row r="18" spans="1:11" ht="15.75" thickBot="1" x14ac:dyDescent="0.3">
      <c r="A18" s="38" t="s">
        <v>43</v>
      </c>
      <c r="B18" s="39"/>
      <c r="C18" s="39"/>
      <c r="D18" s="15">
        <f>C18+Fevereiro!D18</f>
        <v>0</v>
      </c>
      <c r="E18" s="40"/>
      <c r="F18" s="16">
        <f>E18+Fevereiro!F18</f>
        <v>0</v>
      </c>
      <c r="G18" s="39">
        <f>D18-F18</f>
        <v>0</v>
      </c>
      <c r="H18" s="39"/>
      <c r="I18" s="15">
        <f>H18+Fevereiro!I18</f>
        <v>0</v>
      </c>
      <c r="J18" s="39"/>
      <c r="K18" s="41">
        <f>J18+Fevereiro!K18</f>
        <v>0</v>
      </c>
    </row>
    <row r="19" spans="1:11" ht="15.75" thickBot="1" x14ac:dyDescent="0.3">
      <c r="A19" s="42" t="s">
        <v>36</v>
      </c>
      <c r="B19" s="43">
        <f>SUM(B17:B18)</f>
        <v>10269.25</v>
      </c>
      <c r="C19" s="43">
        <f>SUM(C17:C18)</f>
        <v>66078.720000000001</v>
      </c>
      <c r="D19" s="43">
        <f>SUM(D17:D18)</f>
        <v>162438.74</v>
      </c>
      <c r="E19" s="44">
        <f t="shared" ref="E19:K19" si="4">SUM(E17:E18)</f>
        <v>0</v>
      </c>
      <c r="F19" s="44">
        <f t="shared" si="4"/>
        <v>0</v>
      </c>
      <c r="G19" s="43">
        <f t="shared" si="4"/>
        <v>162438.74</v>
      </c>
      <c r="H19" s="43">
        <f t="shared" si="4"/>
        <v>50938.12</v>
      </c>
      <c r="I19" s="43">
        <f t="shared" si="4"/>
        <v>61207.37</v>
      </c>
      <c r="J19" s="43">
        <f t="shared" si="4"/>
        <v>50938.12</v>
      </c>
      <c r="K19" s="45">
        <f t="shared" si="4"/>
        <v>61207.37</v>
      </c>
    </row>
    <row r="20" spans="1:11" ht="15.75" thickBot="1" x14ac:dyDescent="0.3">
      <c r="A20" s="46"/>
      <c r="B20" s="47"/>
      <c r="C20" s="47"/>
      <c r="D20" s="47"/>
      <c r="E20" s="47"/>
      <c r="F20" s="47"/>
      <c r="G20" s="47"/>
      <c r="H20" s="47"/>
      <c r="I20" s="47"/>
      <c r="J20" s="47"/>
    </row>
    <row r="21" spans="1:11" ht="15.75" thickBot="1" x14ac:dyDescent="0.3">
      <c r="A21" s="101" t="s">
        <v>48</v>
      </c>
      <c r="B21" s="102"/>
      <c r="C21" s="102"/>
      <c r="D21" s="102"/>
      <c r="E21" s="102"/>
      <c r="F21" s="103"/>
    </row>
    <row r="22" spans="1:11" ht="30.95" customHeight="1" thickBot="1" x14ac:dyDescent="0.3">
      <c r="A22" s="6" t="s">
        <v>0</v>
      </c>
      <c r="B22" s="7" t="s">
        <v>24</v>
      </c>
      <c r="C22" s="7" t="s">
        <v>20</v>
      </c>
      <c r="D22" s="7" t="s">
        <v>21</v>
      </c>
      <c r="E22" s="7" t="s">
        <v>22</v>
      </c>
      <c r="F22" s="8" t="s">
        <v>23</v>
      </c>
    </row>
    <row r="23" spans="1:11" x14ac:dyDescent="0.25">
      <c r="A23" s="48" t="s">
        <v>19</v>
      </c>
      <c r="B23" s="27">
        <v>30861.96</v>
      </c>
      <c r="C23" s="27">
        <v>692.47</v>
      </c>
      <c r="D23" s="27">
        <f>C23+Fevereiro!D23</f>
        <v>31554.43</v>
      </c>
      <c r="E23" s="27">
        <v>692.47</v>
      </c>
      <c r="F23" s="30">
        <f>E23+Fevereiro!F23</f>
        <v>31554.43</v>
      </c>
    </row>
    <row r="24" spans="1:11" ht="15.75" thickBot="1" x14ac:dyDescent="0.3">
      <c r="A24" s="38" t="s">
        <v>43</v>
      </c>
      <c r="B24" s="39"/>
      <c r="C24" s="39"/>
      <c r="D24" s="39">
        <f>C24+Fevereiro!D24</f>
        <v>0</v>
      </c>
      <c r="E24" s="39"/>
      <c r="F24" s="41">
        <f>E24+Fevereiro!F24</f>
        <v>0</v>
      </c>
    </row>
    <row r="25" spans="1:11" ht="15" customHeight="1" thickBot="1" x14ac:dyDescent="0.3">
      <c r="A25" s="42" t="s">
        <v>36</v>
      </c>
      <c r="B25" s="43">
        <f>SUM(B23:B24)</f>
        <v>30861.96</v>
      </c>
      <c r="C25" s="43">
        <f>SUM(C23:C24)</f>
        <v>692.47</v>
      </c>
      <c r="D25" s="43">
        <f t="shared" ref="D25:F25" si="5">SUM(D23:D24)</f>
        <v>31554.43</v>
      </c>
      <c r="E25" s="43">
        <f t="shared" si="5"/>
        <v>692.47</v>
      </c>
      <c r="F25" s="45">
        <f t="shared" si="5"/>
        <v>31554.43</v>
      </c>
    </row>
    <row r="26" spans="1:11" ht="15" customHeight="1" thickBot="1" x14ac:dyDescent="0.3"/>
    <row r="27" spans="1:11" ht="30.95" customHeight="1" thickBot="1" x14ac:dyDescent="0.3">
      <c r="A27" s="104" t="s">
        <v>50</v>
      </c>
      <c r="B27" s="105"/>
      <c r="C27" s="49"/>
      <c r="D27" s="95" t="s">
        <v>73</v>
      </c>
      <c r="E27" s="96"/>
      <c r="F27" s="97"/>
      <c r="G27" s="49"/>
      <c r="H27" s="92" t="s">
        <v>75</v>
      </c>
      <c r="I27" s="93"/>
      <c r="J27" s="94"/>
    </row>
    <row r="28" spans="1:11" ht="15.75" thickBot="1" x14ac:dyDescent="0.3">
      <c r="A28" s="14" t="s">
        <v>26</v>
      </c>
      <c r="B28" s="17">
        <f>B19+Fevereiro!B28</f>
        <v>10269.25</v>
      </c>
      <c r="C28" s="50"/>
      <c r="D28" s="51"/>
      <c r="E28" s="52" t="s">
        <v>29</v>
      </c>
      <c r="F28" s="53" t="s">
        <v>30</v>
      </c>
      <c r="G28" s="49"/>
      <c r="H28" s="69" t="s">
        <v>76</v>
      </c>
      <c r="I28" s="70" t="s">
        <v>77</v>
      </c>
      <c r="J28" s="71" t="s">
        <v>78</v>
      </c>
    </row>
    <row r="29" spans="1:11" ht="15.75" thickBot="1" x14ac:dyDescent="0.3">
      <c r="A29" s="38" t="s">
        <v>27</v>
      </c>
      <c r="B29" s="41">
        <f>I19</f>
        <v>61207.37</v>
      </c>
      <c r="C29" s="50"/>
      <c r="D29" s="14" t="s">
        <v>31</v>
      </c>
      <c r="E29" s="15">
        <f>+B6+Fevereiro!E29</f>
        <v>14267.2</v>
      </c>
      <c r="F29" s="54"/>
      <c r="G29" s="50"/>
      <c r="H29" s="72" t="s">
        <v>79</v>
      </c>
      <c r="I29" s="73">
        <f>H7</f>
        <v>6619.37</v>
      </c>
      <c r="J29" s="74">
        <f>I7</f>
        <v>20194.62</v>
      </c>
    </row>
    <row r="30" spans="1:11" ht="15.75" thickBot="1" x14ac:dyDescent="0.3">
      <c r="A30" s="55" t="s">
        <v>28</v>
      </c>
      <c r="B30" s="56">
        <f>B28-B29</f>
        <v>-50938.12</v>
      </c>
      <c r="C30" s="50"/>
      <c r="D30" s="38" t="s">
        <v>46</v>
      </c>
      <c r="E30" s="39">
        <f>Fevereiro!E30+'Parcela Rateio'!B5</f>
        <v>35461.800000000003</v>
      </c>
      <c r="F30" s="57">
        <v>3</v>
      </c>
      <c r="G30" s="50"/>
      <c r="H30" s="72" t="s">
        <v>80</v>
      </c>
      <c r="I30" s="73">
        <f>H9</f>
        <v>2498</v>
      </c>
      <c r="J30" s="74">
        <f>I9</f>
        <v>5788.91</v>
      </c>
    </row>
    <row r="31" spans="1:11" ht="15" customHeight="1" thickBot="1" x14ac:dyDescent="0.3">
      <c r="D31" s="42" t="s">
        <v>28</v>
      </c>
      <c r="E31" s="58">
        <f>E29-E30</f>
        <v>-21194.600000000002</v>
      </c>
      <c r="F31" s="59"/>
      <c r="G31" s="60"/>
      <c r="H31" s="72" t="s">
        <v>81</v>
      </c>
      <c r="I31" s="73">
        <f>H11</f>
        <v>0</v>
      </c>
      <c r="J31" s="74">
        <f>I11</f>
        <v>0</v>
      </c>
    </row>
    <row r="32" spans="1:11" ht="29.25" customHeight="1" thickBot="1" x14ac:dyDescent="0.3">
      <c r="A32" s="104" t="s">
        <v>49</v>
      </c>
      <c r="B32" s="105"/>
      <c r="H32" s="75" t="s">
        <v>82</v>
      </c>
      <c r="I32" s="76">
        <f>H19</f>
        <v>50938.12</v>
      </c>
      <c r="J32" s="77">
        <f>I19</f>
        <v>61207.37</v>
      </c>
    </row>
    <row r="33" spans="1:5" x14ac:dyDescent="0.25">
      <c r="A33" s="14" t="s">
        <v>26</v>
      </c>
      <c r="B33" s="17">
        <f>B25+Fevereiro!B33</f>
        <v>30861.96</v>
      </c>
      <c r="E33" s="78"/>
    </row>
    <row r="34" spans="1:5" ht="15.75" thickBot="1" x14ac:dyDescent="0.3">
      <c r="A34" s="38" t="s">
        <v>27</v>
      </c>
      <c r="B34" s="41">
        <f>D25</f>
        <v>31554.43</v>
      </c>
      <c r="E34" s="78"/>
    </row>
    <row r="35" spans="1:5" ht="15.75" thickBot="1" x14ac:dyDescent="0.3">
      <c r="A35" s="42" t="s">
        <v>28</v>
      </c>
      <c r="B35" s="56">
        <f>B33-B34</f>
        <v>-692.47000000000116</v>
      </c>
      <c r="E35" s="78"/>
    </row>
    <row r="36" spans="1:5" x14ac:dyDescent="0.25">
      <c r="E36" s="78"/>
    </row>
    <row r="37" spans="1:5" x14ac:dyDescent="0.25">
      <c r="A37" s="106" t="s">
        <v>85</v>
      </c>
      <c r="B37" s="106"/>
      <c r="C37" s="61"/>
      <c r="E37" s="78"/>
    </row>
    <row r="38" spans="1:5" x14ac:dyDescent="0.25">
      <c r="E38" s="78"/>
    </row>
    <row r="39" spans="1:5" ht="15.75" thickBot="1" x14ac:dyDescent="0.3">
      <c r="E39" s="79"/>
    </row>
    <row r="40" spans="1:5" ht="15.75" thickBot="1" x14ac:dyDescent="0.3">
      <c r="A40" s="101" t="s">
        <v>38</v>
      </c>
      <c r="B40" s="102"/>
      <c r="C40" s="103"/>
    </row>
    <row r="41" spans="1:5" ht="15.75" thickBot="1" x14ac:dyDescent="0.3">
      <c r="A41" s="51">
        <v>2021</v>
      </c>
      <c r="B41" s="62" t="s">
        <v>39</v>
      </c>
      <c r="C41" s="63" t="s">
        <v>40</v>
      </c>
    </row>
    <row r="42" spans="1:5" x14ac:dyDescent="0.25">
      <c r="A42" s="14" t="s">
        <v>41</v>
      </c>
      <c r="B42" s="15">
        <f>Fevereiro!B42</f>
        <v>0</v>
      </c>
      <c r="C42" s="17">
        <f>Fevereiro!C42</f>
        <v>81874.53</v>
      </c>
    </row>
    <row r="43" spans="1:5" ht="15.75" thickBot="1" x14ac:dyDescent="0.3">
      <c r="A43" s="38" t="s">
        <v>42</v>
      </c>
      <c r="B43" s="39">
        <f>Fevereiro!B43</f>
        <v>0</v>
      </c>
      <c r="C43" s="41">
        <f>Fevereiro!C43</f>
        <v>81874.53</v>
      </c>
    </row>
    <row r="44" spans="1:5" ht="15.75" thickBot="1" x14ac:dyDescent="0.3">
      <c r="A44" s="42" t="s">
        <v>28</v>
      </c>
      <c r="B44" s="64">
        <f>B43-B42</f>
        <v>0</v>
      </c>
      <c r="C44" s="56">
        <f>C43-C42</f>
        <v>0</v>
      </c>
    </row>
  </sheetData>
  <mergeCells count="12">
    <mergeCell ref="A40:C40"/>
    <mergeCell ref="A4:K4"/>
    <mergeCell ref="A15:K15"/>
    <mergeCell ref="A21:F21"/>
    <mergeCell ref="A27:B27"/>
    <mergeCell ref="D27:F27"/>
    <mergeCell ref="H27:J27"/>
    <mergeCell ref="A1:K1"/>
    <mergeCell ref="A2:E2"/>
    <mergeCell ref="G2:K2"/>
    <mergeCell ref="A32:B32"/>
    <mergeCell ref="A37:B37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2A502-A6CE-4464-A99B-0D0DB680D058}">
  <sheetPr>
    <pageSetUpPr fitToPage="1"/>
  </sheetPr>
  <dimension ref="A1:K44"/>
  <sheetViews>
    <sheetView topLeftCell="A16" zoomScale="90" zoomScaleNormal="90" workbookViewId="0">
      <selection activeCell="B6" sqref="B6"/>
    </sheetView>
  </sheetViews>
  <sheetFormatPr defaultColWidth="9.140625" defaultRowHeight="15" x14ac:dyDescent="0.25"/>
  <cols>
    <col min="1" max="1" width="24.7109375" style="5" bestFit="1" customWidth="1"/>
    <col min="2" max="11" width="18.7109375" style="5" customWidth="1"/>
    <col min="12" max="16384" width="9.140625" style="5"/>
  </cols>
  <sheetData>
    <row r="1" spans="1:11" ht="18.75" x14ac:dyDescent="0.25">
      <c r="A1" s="98" t="s">
        <v>33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 ht="18.75" x14ac:dyDescent="0.25">
      <c r="A2" s="99" t="str">
        <f>'Parcela Rateio'!B1</f>
        <v>ITAJAÍ</v>
      </c>
      <c r="B2" s="99"/>
      <c r="C2" s="99"/>
      <c r="D2" s="99"/>
      <c r="E2" s="99"/>
      <c r="F2" s="68" t="s">
        <v>64</v>
      </c>
      <c r="G2" s="100">
        <v>2022</v>
      </c>
      <c r="H2" s="100"/>
      <c r="I2" s="100"/>
      <c r="J2" s="100"/>
      <c r="K2" s="100"/>
    </row>
    <row r="3" spans="1:11" ht="15" customHeight="1" thickBot="1" x14ac:dyDescent="0.3"/>
    <row r="4" spans="1:11" ht="15.75" thickBot="1" x14ac:dyDescent="0.3">
      <c r="A4" s="95" t="s">
        <v>18</v>
      </c>
      <c r="B4" s="96"/>
      <c r="C4" s="96"/>
      <c r="D4" s="96"/>
      <c r="E4" s="96"/>
      <c r="F4" s="96"/>
      <c r="G4" s="96"/>
      <c r="H4" s="96"/>
      <c r="I4" s="96"/>
      <c r="J4" s="96"/>
      <c r="K4" s="97"/>
    </row>
    <row r="5" spans="1:11" s="9" customFormat="1" ht="30.95" customHeight="1" thickBot="1" x14ac:dyDescent="0.3">
      <c r="A5" s="6" t="s">
        <v>0</v>
      </c>
      <c r="B5" s="7" t="s">
        <v>25</v>
      </c>
      <c r="C5" s="7" t="s">
        <v>9</v>
      </c>
      <c r="D5" s="7" t="s">
        <v>11</v>
      </c>
      <c r="E5" s="7" t="s">
        <v>10</v>
      </c>
      <c r="F5" s="7" t="s">
        <v>12</v>
      </c>
      <c r="G5" s="7" t="s">
        <v>45</v>
      </c>
      <c r="H5" s="7" t="s">
        <v>13</v>
      </c>
      <c r="I5" s="7" t="s">
        <v>14</v>
      </c>
      <c r="J5" s="7" t="s">
        <v>15</v>
      </c>
      <c r="K5" s="8" t="s">
        <v>16</v>
      </c>
    </row>
    <row r="6" spans="1:11" ht="20.100000000000001" customHeight="1" thickBot="1" x14ac:dyDescent="0.3">
      <c r="A6" s="65" t="s">
        <v>1</v>
      </c>
      <c r="B6" s="66">
        <f>9370+9370+2228+223+9370+2228+223</f>
        <v>33012</v>
      </c>
      <c r="C6" s="66">
        <f>C7+C8+C9</f>
        <v>1272.0999999999999</v>
      </c>
      <c r="D6" s="66">
        <f>D7+D8+D9</f>
        <v>110508.06999999999</v>
      </c>
      <c r="E6" s="12">
        <f t="shared" ref="E6:K6" si="0">SUM(E7:E9)</f>
        <v>0</v>
      </c>
      <c r="F6" s="12">
        <f t="shared" si="0"/>
        <v>0</v>
      </c>
      <c r="G6" s="66">
        <f t="shared" si="0"/>
        <v>110508.06999999999</v>
      </c>
      <c r="H6" s="66">
        <f t="shared" si="0"/>
        <v>9309.4</v>
      </c>
      <c r="I6" s="66">
        <f t="shared" si="0"/>
        <v>35292.93</v>
      </c>
      <c r="J6" s="66">
        <f t="shared" si="0"/>
        <v>9309.4</v>
      </c>
      <c r="K6" s="67">
        <f t="shared" si="0"/>
        <v>35292.93</v>
      </c>
    </row>
    <row r="7" spans="1:11" ht="20.100000000000001" customHeight="1" x14ac:dyDescent="0.25">
      <c r="A7" s="14" t="s">
        <v>2</v>
      </c>
      <c r="B7" s="15"/>
      <c r="C7" s="15">
        <v>1010.14</v>
      </c>
      <c r="D7" s="15">
        <f>C7+Março!D7</f>
        <v>87385.7</v>
      </c>
      <c r="E7" s="16"/>
      <c r="F7" s="16">
        <f>E7+Março!F7</f>
        <v>0</v>
      </c>
      <c r="G7" s="15">
        <f>D7-F7</f>
        <v>87385.7</v>
      </c>
      <c r="H7" s="15">
        <v>8413.32</v>
      </c>
      <c r="I7" s="15">
        <f>H7+Março!I7</f>
        <v>28607.94</v>
      </c>
      <c r="J7" s="15">
        <v>8413.32</v>
      </c>
      <c r="K7" s="17">
        <f>J7+Março!K7</f>
        <v>28607.94</v>
      </c>
    </row>
    <row r="8" spans="1:11" ht="20.100000000000001" customHeight="1" x14ac:dyDescent="0.25">
      <c r="A8" s="18" t="s">
        <v>3</v>
      </c>
      <c r="B8" s="19"/>
      <c r="C8" s="19"/>
      <c r="D8" s="15">
        <f>C8+Março!D8</f>
        <v>0</v>
      </c>
      <c r="E8" s="20"/>
      <c r="F8" s="16">
        <f>E8+Março!F8</f>
        <v>0</v>
      </c>
      <c r="G8" s="15">
        <f t="shared" ref="G8:G9" si="1">D8-F8</f>
        <v>0</v>
      </c>
      <c r="H8" s="19"/>
      <c r="I8" s="15">
        <f>H8+Março!I8</f>
        <v>0</v>
      </c>
      <c r="J8" s="19"/>
      <c r="K8" s="21">
        <f>J8+Março!K8</f>
        <v>0</v>
      </c>
    </row>
    <row r="9" spans="1:11" ht="20.100000000000001" customHeight="1" thickBot="1" x14ac:dyDescent="0.3">
      <c r="A9" s="22" t="s">
        <v>4</v>
      </c>
      <c r="B9" s="23"/>
      <c r="C9" s="23">
        <v>261.95999999999998</v>
      </c>
      <c r="D9" s="15">
        <f>C9+Março!D9</f>
        <v>23122.37</v>
      </c>
      <c r="E9" s="24"/>
      <c r="F9" s="16">
        <f>E9+Março!F9</f>
        <v>0</v>
      </c>
      <c r="G9" s="15">
        <f t="shared" si="1"/>
        <v>23122.37</v>
      </c>
      <c r="H9" s="23">
        <f>35.64+860.44</f>
        <v>896.08</v>
      </c>
      <c r="I9" s="15">
        <f>H9+Março!I9</f>
        <v>6684.99</v>
      </c>
      <c r="J9" s="23">
        <v>896.08</v>
      </c>
      <c r="K9" s="25">
        <f>J9+Março!K9</f>
        <v>6684.99</v>
      </c>
    </row>
    <row r="10" spans="1:11" ht="20.100000000000001" customHeight="1" thickBot="1" x14ac:dyDescent="0.3">
      <c r="A10" s="10" t="s">
        <v>5</v>
      </c>
      <c r="B10" s="11">
        <f>SUM(B11:B13)</f>
        <v>0</v>
      </c>
      <c r="C10" s="11">
        <f t="shared" ref="C10:K10" si="2">SUM(C11:C13)</f>
        <v>1406</v>
      </c>
      <c r="D10" s="11">
        <f t="shared" si="2"/>
        <v>1406</v>
      </c>
      <c r="E10" s="12">
        <f t="shared" si="2"/>
        <v>0</v>
      </c>
      <c r="F10" s="12">
        <f t="shared" si="2"/>
        <v>0</v>
      </c>
      <c r="G10" s="11">
        <f t="shared" si="2"/>
        <v>1406</v>
      </c>
      <c r="H10" s="11">
        <f t="shared" si="2"/>
        <v>0</v>
      </c>
      <c r="I10" s="11">
        <f t="shared" si="2"/>
        <v>0</v>
      </c>
      <c r="J10" s="11">
        <f t="shared" si="2"/>
        <v>0</v>
      </c>
      <c r="K10" s="13">
        <f t="shared" si="2"/>
        <v>0</v>
      </c>
    </row>
    <row r="11" spans="1:11" ht="20.100000000000001" customHeight="1" x14ac:dyDescent="0.25">
      <c r="A11" s="26" t="s">
        <v>6</v>
      </c>
      <c r="B11" s="27"/>
      <c r="C11" s="28">
        <v>1406</v>
      </c>
      <c r="D11" s="28">
        <f>C11+Março!D11</f>
        <v>1406</v>
      </c>
      <c r="E11" s="29"/>
      <c r="F11" s="29">
        <f>E11+Março!F11</f>
        <v>0</v>
      </c>
      <c r="G11" s="27">
        <f>D11-F11</f>
        <v>1406</v>
      </c>
      <c r="H11" s="27"/>
      <c r="I11" s="27">
        <f>H11+Março!I11</f>
        <v>0</v>
      </c>
      <c r="J11" s="27"/>
      <c r="K11" s="30">
        <f>J11+Março!K11</f>
        <v>0</v>
      </c>
    </row>
    <row r="12" spans="1:11" ht="20.100000000000001" customHeight="1" x14ac:dyDescent="0.25">
      <c r="A12" s="31" t="s">
        <v>7</v>
      </c>
      <c r="B12" s="19"/>
      <c r="C12" s="32"/>
      <c r="D12" s="32">
        <f>C12+Março!D12</f>
        <v>0</v>
      </c>
      <c r="E12" s="20"/>
      <c r="F12" s="20">
        <f>E12+Março!F12</f>
        <v>0</v>
      </c>
      <c r="G12" s="19">
        <f t="shared" ref="G12:G13" si="3">D12-F12</f>
        <v>0</v>
      </c>
      <c r="H12" s="19"/>
      <c r="I12" s="19">
        <f>H12+Março!I12</f>
        <v>0</v>
      </c>
      <c r="J12" s="19"/>
      <c r="K12" s="21">
        <f>J12+Março!K12</f>
        <v>0</v>
      </c>
    </row>
    <row r="13" spans="1:11" ht="20.100000000000001" customHeight="1" thickBot="1" x14ac:dyDescent="0.3">
      <c r="A13" s="33" t="s">
        <v>8</v>
      </c>
      <c r="B13" s="23"/>
      <c r="C13" s="34"/>
      <c r="D13" s="34">
        <f>C13+Março!D13</f>
        <v>0</v>
      </c>
      <c r="E13" s="24"/>
      <c r="F13" s="24">
        <f>E13+Março!F13</f>
        <v>0</v>
      </c>
      <c r="G13" s="23">
        <f t="shared" si="3"/>
        <v>0</v>
      </c>
      <c r="H13" s="23"/>
      <c r="I13" s="23">
        <f>H13+Março!I13</f>
        <v>0</v>
      </c>
      <c r="J13" s="23"/>
      <c r="K13" s="25">
        <f>J13+Março!K13</f>
        <v>0</v>
      </c>
    </row>
    <row r="14" spans="1:11" ht="15" customHeight="1" thickBot="1" x14ac:dyDescent="0.3"/>
    <row r="15" spans="1:11" ht="15.75" thickBot="1" x14ac:dyDescent="0.3">
      <c r="A15" s="95" t="s">
        <v>17</v>
      </c>
      <c r="B15" s="96"/>
      <c r="C15" s="96"/>
      <c r="D15" s="96"/>
      <c r="E15" s="96"/>
      <c r="F15" s="96"/>
      <c r="G15" s="96"/>
      <c r="H15" s="96"/>
      <c r="I15" s="96"/>
      <c r="J15" s="96"/>
      <c r="K15" s="97"/>
    </row>
    <row r="16" spans="1:11" ht="30.95" customHeight="1" thickBot="1" x14ac:dyDescent="0.3">
      <c r="A16" s="35" t="s">
        <v>0</v>
      </c>
      <c r="B16" s="36" t="s">
        <v>25</v>
      </c>
      <c r="C16" s="36" t="s">
        <v>9</v>
      </c>
      <c r="D16" s="36" t="s">
        <v>11</v>
      </c>
      <c r="E16" s="36" t="s">
        <v>10</v>
      </c>
      <c r="F16" s="36" t="s">
        <v>12</v>
      </c>
      <c r="G16" s="36" t="s">
        <v>44</v>
      </c>
      <c r="H16" s="36" t="s">
        <v>13</v>
      </c>
      <c r="I16" s="36" t="s">
        <v>14</v>
      </c>
      <c r="J16" s="36" t="s">
        <v>15</v>
      </c>
      <c r="K16" s="37" t="s">
        <v>16</v>
      </c>
    </row>
    <row r="17" spans="1:11" x14ac:dyDescent="0.25">
      <c r="A17" s="14" t="s">
        <v>19</v>
      </c>
      <c r="B17" s="15">
        <f>34807.21+16130.91</f>
        <v>50938.119999999995</v>
      </c>
      <c r="C17" s="15">
        <v>68010.509999999995</v>
      </c>
      <c r="D17" s="15">
        <f>C17+Março!D17</f>
        <v>230449.25</v>
      </c>
      <c r="E17" s="16"/>
      <c r="F17" s="16">
        <f>E17+Março!F17</f>
        <v>0</v>
      </c>
      <c r="G17" s="15">
        <f>D17-F17</f>
        <v>230449.25</v>
      </c>
      <c r="H17" s="15">
        <v>18778.79</v>
      </c>
      <c r="I17" s="15">
        <f>H17+Março!I17</f>
        <v>79986.16</v>
      </c>
      <c r="J17" s="15">
        <v>18778.79</v>
      </c>
      <c r="K17" s="17">
        <f>J17+Março!K17</f>
        <v>79986.16</v>
      </c>
    </row>
    <row r="18" spans="1:11" ht="15.75" thickBot="1" x14ac:dyDescent="0.3">
      <c r="A18" s="38" t="s">
        <v>43</v>
      </c>
      <c r="B18" s="39"/>
      <c r="C18" s="39"/>
      <c r="D18" s="15">
        <f>C18+Março!D18</f>
        <v>0</v>
      </c>
      <c r="E18" s="40"/>
      <c r="F18" s="16">
        <f>E18+Março!F18</f>
        <v>0</v>
      </c>
      <c r="G18" s="39">
        <f>D18-F18</f>
        <v>0</v>
      </c>
      <c r="H18" s="39"/>
      <c r="I18" s="15">
        <f>H18+Março!I18</f>
        <v>0</v>
      </c>
      <c r="J18" s="39"/>
      <c r="K18" s="41">
        <f>J18+Março!K18</f>
        <v>0</v>
      </c>
    </row>
    <row r="19" spans="1:11" ht="15.75" thickBot="1" x14ac:dyDescent="0.3">
      <c r="A19" s="42" t="s">
        <v>36</v>
      </c>
      <c r="B19" s="43">
        <f>SUM(B17:B18)</f>
        <v>50938.119999999995</v>
      </c>
      <c r="C19" s="43">
        <f>SUM(C17:C18)</f>
        <v>68010.509999999995</v>
      </c>
      <c r="D19" s="43">
        <f>SUM(D17:D18)</f>
        <v>230449.25</v>
      </c>
      <c r="E19" s="44">
        <f t="shared" ref="E19:K19" si="4">SUM(E17:E18)</f>
        <v>0</v>
      </c>
      <c r="F19" s="44">
        <f t="shared" si="4"/>
        <v>0</v>
      </c>
      <c r="G19" s="43">
        <f t="shared" si="4"/>
        <v>230449.25</v>
      </c>
      <c r="H19" s="43">
        <f t="shared" si="4"/>
        <v>18778.79</v>
      </c>
      <c r="I19" s="43">
        <f t="shared" si="4"/>
        <v>79986.16</v>
      </c>
      <c r="J19" s="43">
        <f t="shared" si="4"/>
        <v>18778.79</v>
      </c>
      <c r="K19" s="45">
        <f t="shared" si="4"/>
        <v>79986.16</v>
      </c>
    </row>
    <row r="20" spans="1:11" ht="15.75" thickBot="1" x14ac:dyDescent="0.3">
      <c r="A20" s="46"/>
      <c r="B20" s="47"/>
      <c r="C20" s="47"/>
      <c r="D20" s="47"/>
      <c r="E20" s="47"/>
      <c r="F20" s="47"/>
      <c r="G20" s="47"/>
      <c r="H20" s="47"/>
      <c r="I20" s="47"/>
      <c r="J20" s="47"/>
    </row>
    <row r="21" spans="1:11" ht="15.75" thickBot="1" x14ac:dyDescent="0.3">
      <c r="A21" s="101" t="s">
        <v>48</v>
      </c>
      <c r="B21" s="102"/>
      <c r="C21" s="102"/>
      <c r="D21" s="102"/>
      <c r="E21" s="102"/>
      <c r="F21" s="103"/>
    </row>
    <row r="22" spans="1:11" ht="30.95" customHeight="1" thickBot="1" x14ac:dyDescent="0.3">
      <c r="A22" s="6" t="s">
        <v>0</v>
      </c>
      <c r="B22" s="7" t="s">
        <v>24</v>
      </c>
      <c r="C22" s="7" t="s">
        <v>20</v>
      </c>
      <c r="D22" s="7" t="s">
        <v>21</v>
      </c>
      <c r="E22" s="7" t="s">
        <v>22</v>
      </c>
      <c r="F22" s="8" t="s">
        <v>23</v>
      </c>
    </row>
    <row r="23" spans="1:11" x14ac:dyDescent="0.25">
      <c r="A23" s="48" t="s">
        <v>19</v>
      </c>
      <c r="B23" s="27"/>
      <c r="C23" s="27"/>
      <c r="D23" s="27">
        <f>C23+Março!D23</f>
        <v>31554.43</v>
      </c>
      <c r="E23" s="27"/>
      <c r="F23" s="30">
        <f>E23+Março!F23</f>
        <v>31554.43</v>
      </c>
    </row>
    <row r="24" spans="1:11" ht="15.75" thickBot="1" x14ac:dyDescent="0.3">
      <c r="A24" s="38" t="s">
        <v>43</v>
      </c>
      <c r="B24" s="39"/>
      <c r="C24" s="39"/>
      <c r="D24" s="39">
        <f>C24+Março!D24</f>
        <v>0</v>
      </c>
      <c r="E24" s="39"/>
      <c r="F24" s="41">
        <f>E24+Março!F24</f>
        <v>0</v>
      </c>
    </row>
    <row r="25" spans="1:11" ht="15" customHeight="1" thickBot="1" x14ac:dyDescent="0.3">
      <c r="A25" s="42" t="s">
        <v>36</v>
      </c>
      <c r="B25" s="43">
        <f>SUM(B23:B24)</f>
        <v>0</v>
      </c>
      <c r="C25" s="43">
        <f>SUM(C23:C24)</f>
        <v>0</v>
      </c>
      <c r="D25" s="43">
        <f t="shared" ref="D25:F25" si="5">SUM(D23:D24)</f>
        <v>31554.43</v>
      </c>
      <c r="E25" s="43">
        <f t="shared" si="5"/>
        <v>0</v>
      </c>
      <c r="F25" s="45">
        <f t="shared" si="5"/>
        <v>31554.43</v>
      </c>
    </row>
    <row r="26" spans="1:11" ht="15" customHeight="1" thickBot="1" x14ac:dyDescent="0.3"/>
    <row r="27" spans="1:11" ht="30.95" customHeight="1" thickBot="1" x14ac:dyDescent="0.3">
      <c r="A27" s="104" t="s">
        <v>50</v>
      </c>
      <c r="B27" s="105"/>
      <c r="C27" s="49"/>
      <c r="D27" s="95" t="s">
        <v>73</v>
      </c>
      <c r="E27" s="96"/>
      <c r="F27" s="97"/>
      <c r="G27" s="49"/>
      <c r="H27" s="92" t="s">
        <v>75</v>
      </c>
      <c r="I27" s="93"/>
      <c r="J27" s="94"/>
    </row>
    <row r="28" spans="1:11" ht="15.75" thickBot="1" x14ac:dyDescent="0.3">
      <c r="A28" s="14" t="s">
        <v>26</v>
      </c>
      <c r="B28" s="17">
        <f>B19+Março!B28</f>
        <v>61207.369999999995</v>
      </c>
      <c r="C28" s="50"/>
      <c r="D28" s="51"/>
      <c r="E28" s="52" t="s">
        <v>29</v>
      </c>
      <c r="F28" s="53" t="s">
        <v>30</v>
      </c>
      <c r="G28" s="49"/>
      <c r="H28" s="69" t="s">
        <v>76</v>
      </c>
      <c r="I28" s="70" t="s">
        <v>77</v>
      </c>
      <c r="J28" s="71" t="s">
        <v>78</v>
      </c>
    </row>
    <row r="29" spans="1:11" ht="15.75" thickBot="1" x14ac:dyDescent="0.3">
      <c r="A29" s="38" t="s">
        <v>27</v>
      </c>
      <c r="B29" s="41">
        <f>I19</f>
        <v>79986.16</v>
      </c>
      <c r="C29" s="50"/>
      <c r="D29" s="14" t="s">
        <v>31</v>
      </c>
      <c r="E29" s="15">
        <f>+B6+Março!E29</f>
        <v>47279.199999999997</v>
      </c>
      <c r="F29" s="54"/>
      <c r="G29" s="50"/>
      <c r="H29" s="72" t="s">
        <v>79</v>
      </c>
      <c r="I29" s="73">
        <f>H7</f>
        <v>8413.32</v>
      </c>
      <c r="J29" s="74">
        <f>I7</f>
        <v>28607.94</v>
      </c>
    </row>
    <row r="30" spans="1:11" ht="15.75" thickBot="1" x14ac:dyDescent="0.3">
      <c r="A30" s="55" t="s">
        <v>28</v>
      </c>
      <c r="B30" s="56">
        <f>B28-B29</f>
        <v>-18778.790000000008</v>
      </c>
      <c r="C30" s="50"/>
      <c r="D30" s="38" t="s">
        <v>51</v>
      </c>
      <c r="E30" s="39">
        <f>Março!E30+'Parcela Rateio'!B5</f>
        <v>47282.400000000001</v>
      </c>
      <c r="F30" s="57">
        <v>4</v>
      </c>
      <c r="G30" s="50"/>
      <c r="H30" s="72" t="s">
        <v>80</v>
      </c>
      <c r="I30" s="73">
        <f>H9</f>
        <v>896.08</v>
      </c>
      <c r="J30" s="74">
        <f>I9</f>
        <v>6684.99</v>
      </c>
    </row>
    <row r="31" spans="1:11" ht="15" customHeight="1" thickBot="1" x14ac:dyDescent="0.3">
      <c r="D31" s="42" t="s">
        <v>28</v>
      </c>
      <c r="E31" s="58">
        <f>E29-E30</f>
        <v>-3.2000000000043656</v>
      </c>
      <c r="F31" s="59"/>
      <c r="G31" s="60"/>
      <c r="H31" s="72" t="s">
        <v>81</v>
      </c>
      <c r="I31" s="73">
        <f>H11</f>
        <v>0</v>
      </c>
      <c r="J31" s="74">
        <f>I11</f>
        <v>0</v>
      </c>
    </row>
    <row r="32" spans="1:11" ht="29.25" customHeight="1" thickBot="1" x14ac:dyDescent="0.3">
      <c r="A32" s="104" t="s">
        <v>49</v>
      </c>
      <c r="B32" s="105"/>
      <c r="H32" s="75" t="s">
        <v>82</v>
      </c>
      <c r="I32" s="76">
        <f>H19</f>
        <v>18778.79</v>
      </c>
      <c r="J32" s="77">
        <f>I19</f>
        <v>79986.16</v>
      </c>
    </row>
    <row r="33" spans="1:5" x14ac:dyDescent="0.25">
      <c r="A33" s="14" t="s">
        <v>26</v>
      </c>
      <c r="B33" s="17">
        <f>B25+Março!B33</f>
        <v>30861.96</v>
      </c>
      <c r="E33" s="78"/>
    </row>
    <row r="34" spans="1:5" ht="15.75" thickBot="1" x14ac:dyDescent="0.3">
      <c r="A34" s="38" t="s">
        <v>27</v>
      </c>
      <c r="B34" s="41">
        <f>D25</f>
        <v>31554.43</v>
      </c>
      <c r="E34" s="78"/>
    </row>
    <row r="35" spans="1:5" ht="15.75" thickBot="1" x14ac:dyDescent="0.3">
      <c r="A35" s="42" t="s">
        <v>28</v>
      </c>
      <c r="B35" s="56">
        <f>B33-B34</f>
        <v>-692.47000000000116</v>
      </c>
      <c r="E35" s="78"/>
    </row>
    <row r="36" spans="1:5" x14ac:dyDescent="0.25">
      <c r="E36" s="78"/>
    </row>
    <row r="37" spans="1:5" x14ac:dyDescent="0.25">
      <c r="A37" s="106" t="s">
        <v>86</v>
      </c>
      <c r="B37" s="106"/>
      <c r="C37" s="61"/>
      <c r="E37" s="78"/>
    </row>
    <row r="39" spans="1:5" ht="15.75" thickBot="1" x14ac:dyDescent="0.3">
      <c r="E39" s="79"/>
    </row>
    <row r="40" spans="1:5" ht="15.75" thickBot="1" x14ac:dyDescent="0.3">
      <c r="A40" s="101" t="s">
        <v>38</v>
      </c>
      <c r="B40" s="102"/>
      <c r="C40" s="103"/>
    </row>
    <row r="41" spans="1:5" ht="15.75" thickBot="1" x14ac:dyDescent="0.3">
      <c r="A41" s="51">
        <v>2021</v>
      </c>
      <c r="B41" s="62" t="s">
        <v>39</v>
      </c>
      <c r="C41" s="63" t="s">
        <v>40</v>
      </c>
    </row>
    <row r="42" spans="1:5" x14ac:dyDescent="0.25">
      <c r="A42" s="14" t="s">
        <v>41</v>
      </c>
      <c r="B42" s="15">
        <f>Março!B42</f>
        <v>0</v>
      </c>
      <c r="C42" s="17">
        <f>Março!C42</f>
        <v>81874.53</v>
      </c>
    </row>
    <row r="43" spans="1:5" ht="15.75" thickBot="1" x14ac:dyDescent="0.3">
      <c r="A43" s="38" t="s">
        <v>42</v>
      </c>
      <c r="B43" s="39">
        <f>Março!B43</f>
        <v>0</v>
      </c>
      <c r="C43" s="41">
        <f>Março!C43</f>
        <v>81874.53</v>
      </c>
    </row>
    <row r="44" spans="1:5" ht="15.75" thickBot="1" x14ac:dyDescent="0.3">
      <c r="A44" s="42" t="s">
        <v>28</v>
      </c>
      <c r="B44" s="64">
        <f>B43-B42</f>
        <v>0</v>
      </c>
      <c r="C44" s="56">
        <f>C43-C42</f>
        <v>0</v>
      </c>
    </row>
  </sheetData>
  <mergeCells count="12">
    <mergeCell ref="A40:C40"/>
    <mergeCell ref="A4:K4"/>
    <mergeCell ref="A15:K15"/>
    <mergeCell ref="A21:F21"/>
    <mergeCell ref="A27:B27"/>
    <mergeCell ref="D27:F27"/>
    <mergeCell ref="H27:J27"/>
    <mergeCell ref="A1:K1"/>
    <mergeCell ref="A2:E2"/>
    <mergeCell ref="G2:K2"/>
    <mergeCell ref="A32:B32"/>
    <mergeCell ref="A37:B37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E398D-5472-4B83-B30E-7E295D0DF8BB}">
  <sheetPr>
    <pageSetUpPr fitToPage="1"/>
  </sheetPr>
  <dimension ref="A1:K44"/>
  <sheetViews>
    <sheetView zoomScale="90" zoomScaleNormal="90" workbookViewId="0">
      <selection activeCell="B6" sqref="B6"/>
    </sheetView>
  </sheetViews>
  <sheetFormatPr defaultColWidth="9.140625" defaultRowHeight="15" x14ac:dyDescent="0.25"/>
  <cols>
    <col min="1" max="1" width="24.7109375" style="5" bestFit="1" customWidth="1"/>
    <col min="2" max="11" width="18.7109375" style="5" customWidth="1"/>
    <col min="12" max="16384" width="9.140625" style="5"/>
  </cols>
  <sheetData>
    <row r="1" spans="1:11" ht="18.75" x14ac:dyDescent="0.25">
      <c r="A1" s="98" t="s">
        <v>33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 ht="18.75" x14ac:dyDescent="0.25">
      <c r="A2" s="99" t="str">
        <f>'Parcela Rateio'!B1</f>
        <v>ITAJAÍ</v>
      </c>
      <c r="B2" s="99"/>
      <c r="C2" s="99"/>
      <c r="D2" s="99"/>
      <c r="E2" s="99"/>
      <c r="F2" s="68" t="s">
        <v>65</v>
      </c>
      <c r="G2" s="100">
        <v>2022</v>
      </c>
      <c r="H2" s="100"/>
      <c r="I2" s="100"/>
      <c r="J2" s="100"/>
      <c r="K2" s="100"/>
    </row>
    <row r="3" spans="1:11" ht="15" customHeight="1" thickBot="1" x14ac:dyDescent="0.3"/>
    <row r="4" spans="1:11" ht="15.75" thickBot="1" x14ac:dyDescent="0.3">
      <c r="A4" s="95" t="s">
        <v>18</v>
      </c>
      <c r="B4" s="96"/>
      <c r="C4" s="96"/>
      <c r="D4" s="96"/>
      <c r="E4" s="96"/>
      <c r="F4" s="96"/>
      <c r="G4" s="96"/>
      <c r="H4" s="96"/>
      <c r="I4" s="96"/>
      <c r="J4" s="96"/>
      <c r="K4" s="97"/>
    </row>
    <row r="5" spans="1:11" s="9" customFormat="1" ht="30.95" customHeight="1" thickBot="1" x14ac:dyDescent="0.3">
      <c r="A5" s="6" t="s">
        <v>0</v>
      </c>
      <c r="B5" s="7" t="s">
        <v>25</v>
      </c>
      <c r="C5" s="7" t="s">
        <v>9</v>
      </c>
      <c r="D5" s="7" t="s">
        <v>11</v>
      </c>
      <c r="E5" s="7" t="s">
        <v>10</v>
      </c>
      <c r="F5" s="7" t="s">
        <v>12</v>
      </c>
      <c r="G5" s="7" t="s">
        <v>45</v>
      </c>
      <c r="H5" s="7" t="s">
        <v>13</v>
      </c>
      <c r="I5" s="7" t="s">
        <v>14</v>
      </c>
      <c r="J5" s="7" t="s">
        <v>15</v>
      </c>
      <c r="K5" s="8" t="s">
        <v>16</v>
      </c>
    </row>
    <row r="6" spans="1:11" ht="20.100000000000001" customHeight="1" thickBot="1" x14ac:dyDescent="0.3">
      <c r="A6" s="65" t="s">
        <v>1</v>
      </c>
      <c r="B6" s="66">
        <f>223+9370+2228</f>
        <v>11821</v>
      </c>
      <c r="C6" s="66">
        <f>C7+C8+C9</f>
        <v>1318.71</v>
      </c>
      <c r="D6" s="66">
        <f>D7+D8+D9</f>
        <v>111826.78</v>
      </c>
      <c r="E6" s="12">
        <f t="shared" ref="E6:K6" si="0">SUM(E7:E9)</f>
        <v>0</v>
      </c>
      <c r="F6" s="12">
        <f t="shared" si="0"/>
        <v>0</v>
      </c>
      <c r="G6" s="66">
        <f t="shared" si="0"/>
        <v>111826.78</v>
      </c>
      <c r="H6" s="66">
        <f t="shared" si="0"/>
        <v>11932.77</v>
      </c>
      <c r="I6" s="66">
        <f t="shared" si="0"/>
        <v>47225.7</v>
      </c>
      <c r="J6" s="66">
        <f t="shared" si="0"/>
        <v>11932.77</v>
      </c>
      <c r="K6" s="67">
        <f t="shared" si="0"/>
        <v>47225.7</v>
      </c>
    </row>
    <row r="7" spans="1:11" ht="20.100000000000001" customHeight="1" x14ac:dyDescent="0.25">
      <c r="A7" s="14" t="s">
        <v>2</v>
      </c>
      <c r="B7" s="15"/>
      <c r="C7" s="15">
        <v>1069.5899999999999</v>
      </c>
      <c r="D7" s="15">
        <f>C7+Abril!D7</f>
        <v>88455.29</v>
      </c>
      <c r="E7" s="16"/>
      <c r="F7" s="16">
        <f>E7+Abril!F7</f>
        <v>0</v>
      </c>
      <c r="G7" s="15">
        <f>D7-F7</f>
        <v>88455.29</v>
      </c>
      <c r="H7" s="15">
        <v>9255.2800000000007</v>
      </c>
      <c r="I7" s="15">
        <f>H7+Abril!I7</f>
        <v>37863.22</v>
      </c>
      <c r="J7" s="15">
        <v>9255.2800000000007</v>
      </c>
      <c r="K7" s="17">
        <f>J7+Abril!K7</f>
        <v>37863.22</v>
      </c>
    </row>
    <row r="8" spans="1:11" ht="20.100000000000001" customHeight="1" x14ac:dyDescent="0.25">
      <c r="A8" s="18" t="s">
        <v>3</v>
      </c>
      <c r="B8" s="19"/>
      <c r="C8" s="19"/>
      <c r="D8" s="15">
        <f>C8+Abril!D8</f>
        <v>0</v>
      </c>
      <c r="E8" s="20"/>
      <c r="F8" s="16">
        <f>E8+Abril!F8</f>
        <v>0</v>
      </c>
      <c r="G8" s="15">
        <f t="shared" ref="G8:G9" si="1">D8-F8</f>
        <v>0</v>
      </c>
      <c r="H8" s="19"/>
      <c r="I8" s="15">
        <f>H8+Abril!I8</f>
        <v>0</v>
      </c>
      <c r="J8" s="19"/>
      <c r="K8" s="21">
        <f>J8+Abril!K8</f>
        <v>0</v>
      </c>
    </row>
    <row r="9" spans="1:11" ht="20.100000000000001" customHeight="1" thickBot="1" x14ac:dyDescent="0.3">
      <c r="A9" s="22" t="s">
        <v>4</v>
      </c>
      <c r="B9" s="23"/>
      <c r="C9" s="23">
        <v>249.12</v>
      </c>
      <c r="D9" s="15">
        <f>C9+Abril!D9</f>
        <v>23371.489999999998</v>
      </c>
      <c r="E9" s="24"/>
      <c r="F9" s="16">
        <f>E9+Abril!F9</f>
        <v>0</v>
      </c>
      <c r="G9" s="15">
        <f t="shared" si="1"/>
        <v>23371.489999999998</v>
      </c>
      <c r="H9" s="23">
        <f>71.28+2606.21</f>
        <v>2677.4900000000002</v>
      </c>
      <c r="I9" s="15">
        <f>H9+Abril!I9</f>
        <v>9362.48</v>
      </c>
      <c r="J9" s="23">
        <f>71.28+2606.21</f>
        <v>2677.4900000000002</v>
      </c>
      <c r="K9" s="25">
        <f>J9+Abril!K9</f>
        <v>9362.48</v>
      </c>
    </row>
    <row r="10" spans="1:11" ht="20.100000000000001" customHeight="1" thickBot="1" x14ac:dyDescent="0.3">
      <c r="A10" s="10" t="s">
        <v>5</v>
      </c>
      <c r="B10" s="11">
        <f>SUM(B11:B13)</f>
        <v>0</v>
      </c>
      <c r="C10" s="11">
        <f t="shared" ref="C10:K10" si="2">SUM(C11:C13)</f>
        <v>249.3</v>
      </c>
      <c r="D10" s="11">
        <f t="shared" si="2"/>
        <v>1655.3</v>
      </c>
      <c r="E10" s="12">
        <f t="shared" si="2"/>
        <v>0</v>
      </c>
      <c r="F10" s="12">
        <f t="shared" si="2"/>
        <v>0</v>
      </c>
      <c r="G10" s="11">
        <f t="shared" si="2"/>
        <v>1655.3</v>
      </c>
      <c r="H10" s="11">
        <f t="shared" si="2"/>
        <v>1406</v>
      </c>
      <c r="I10" s="11">
        <f t="shared" si="2"/>
        <v>1406</v>
      </c>
      <c r="J10" s="11">
        <f t="shared" si="2"/>
        <v>1406</v>
      </c>
      <c r="K10" s="13">
        <f t="shared" si="2"/>
        <v>1406</v>
      </c>
    </row>
    <row r="11" spans="1:11" ht="20.100000000000001" customHeight="1" x14ac:dyDescent="0.25">
      <c r="A11" s="26" t="s">
        <v>6</v>
      </c>
      <c r="B11" s="27"/>
      <c r="C11" s="28">
        <v>249.3</v>
      </c>
      <c r="D11" s="28">
        <f>C11+Abril!D11</f>
        <v>1655.3</v>
      </c>
      <c r="E11" s="29"/>
      <c r="F11" s="29">
        <f>E11+Abril!F11</f>
        <v>0</v>
      </c>
      <c r="G11" s="27">
        <f>D11-F11</f>
        <v>1655.3</v>
      </c>
      <c r="H11" s="27">
        <v>1406</v>
      </c>
      <c r="I11" s="27">
        <f>H11+Abril!I11</f>
        <v>1406</v>
      </c>
      <c r="J11" s="27">
        <v>1406</v>
      </c>
      <c r="K11" s="30">
        <f>J11+Abril!K11</f>
        <v>1406</v>
      </c>
    </row>
    <row r="12" spans="1:11" ht="20.100000000000001" customHeight="1" x14ac:dyDescent="0.25">
      <c r="A12" s="31" t="s">
        <v>7</v>
      </c>
      <c r="B12" s="19"/>
      <c r="C12" s="32"/>
      <c r="D12" s="32">
        <f>C12+Abril!D12</f>
        <v>0</v>
      </c>
      <c r="E12" s="20"/>
      <c r="F12" s="20">
        <f>E12+Abril!F12</f>
        <v>0</v>
      </c>
      <c r="G12" s="19">
        <f t="shared" ref="G12:G13" si="3">D12-F12</f>
        <v>0</v>
      </c>
      <c r="H12" s="19"/>
      <c r="I12" s="19">
        <f>H12+Abril!I12</f>
        <v>0</v>
      </c>
      <c r="J12" s="19"/>
      <c r="K12" s="21">
        <f>J12+Abril!K12</f>
        <v>0</v>
      </c>
    </row>
    <row r="13" spans="1:11" ht="20.100000000000001" customHeight="1" thickBot="1" x14ac:dyDescent="0.3">
      <c r="A13" s="33" t="s">
        <v>8</v>
      </c>
      <c r="B13" s="23"/>
      <c r="C13" s="34"/>
      <c r="D13" s="34">
        <f>C13+Abril!D13</f>
        <v>0</v>
      </c>
      <c r="E13" s="24"/>
      <c r="F13" s="24">
        <f>E13+Abril!F13</f>
        <v>0</v>
      </c>
      <c r="G13" s="23">
        <f t="shared" si="3"/>
        <v>0</v>
      </c>
      <c r="H13" s="23"/>
      <c r="I13" s="23">
        <f>H13+Abril!I13</f>
        <v>0</v>
      </c>
      <c r="J13" s="23"/>
      <c r="K13" s="25">
        <f>J13+Abril!K13</f>
        <v>0</v>
      </c>
    </row>
    <row r="14" spans="1:11" ht="15" customHeight="1" thickBot="1" x14ac:dyDescent="0.3"/>
    <row r="15" spans="1:11" ht="15.75" thickBot="1" x14ac:dyDescent="0.3">
      <c r="A15" s="95" t="s">
        <v>17</v>
      </c>
      <c r="B15" s="96"/>
      <c r="C15" s="96"/>
      <c r="D15" s="96"/>
      <c r="E15" s="96"/>
      <c r="F15" s="96"/>
      <c r="G15" s="96"/>
      <c r="H15" s="96"/>
      <c r="I15" s="96"/>
      <c r="J15" s="96"/>
      <c r="K15" s="97"/>
    </row>
    <row r="16" spans="1:11" ht="30.95" customHeight="1" thickBot="1" x14ac:dyDescent="0.3">
      <c r="A16" s="35" t="s">
        <v>0</v>
      </c>
      <c r="B16" s="36" t="s">
        <v>25</v>
      </c>
      <c r="C16" s="36" t="s">
        <v>9</v>
      </c>
      <c r="D16" s="36" t="s">
        <v>11</v>
      </c>
      <c r="E16" s="36" t="s">
        <v>10</v>
      </c>
      <c r="F16" s="36" t="s">
        <v>12</v>
      </c>
      <c r="G16" s="36" t="s">
        <v>44</v>
      </c>
      <c r="H16" s="36" t="s">
        <v>13</v>
      </c>
      <c r="I16" s="36" t="s">
        <v>14</v>
      </c>
      <c r="J16" s="36" t="s">
        <v>15</v>
      </c>
      <c r="K16" s="37" t="s">
        <v>16</v>
      </c>
    </row>
    <row r="17" spans="1:11" x14ac:dyDescent="0.25">
      <c r="A17" s="14" t="s">
        <v>19</v>
      </c>
      <c r="B17" s="15">
        <v>18778.79</v>
      </c>
      <c r="C17" s="15">
        <v>76683.759999999995</v>
      </c>
      <c r="D17" s="15">
        <f>C17+Abril!D17</f>
        <v>307133.01</v>
      </c>
      <c r="E17" s="16"/>
      <c r="F17" s="16">
        <f>E17+Abril!F17</f>
        <v>0</v>
      </c>
      <c r="G17" s="15">
        <f>D17-F17</f>
        <v>307133.01</v>
      </c>
      <c r="H17" s="15">
        <v>82793.710000000006</v>
      </c>
      <c r="I17" s="15">
        <f>H17+Abril!I17</f>
        <v>162779.87</v>
      </c>
      <c r="J17" s="15">
        <v>82793.710000000006</v>
      </c>
      <c r="K17" s="17">
        <f>J17+Abril!K17</f>
        <v>162779.87</v>
      </c>
    </row>
    <row r="18" spans="1:11" ht="15.75" thickBot="1" x14ac:dyDescent="0.3">
      <c r="A18" s="38" t="s">
        <v>43</v>
      </c>
      <c r="B18" s="39"/>
      <c r="C18" s="39"/>
      <c r="D18" s="15">
        <f>C18+Abril!D18</f>
        <v>0</v>
      </c>
      <c r="E18" s="40"/>
      <c r="F18" s="16">
        <f>E18+Abril!F18</f>
        <v>0</v>
      </c>
      <c r="G18" s="39">
        <f>D18-F18</f>
        <v>0</v>
      </c>
      <c r="H18" s="39"/>
      <c r="I18" s="15">
        <f>H18+Abril!I18</f>
        <v>0</v>
      </c>
      <c r="J18" s="39"/>
      <c r="K18" s="41">
        <f>J18+Abril!K18</f>
        <v>0</v>
      </c>
    </row>
    <row r="19" spans="1:11" ht="15.75" thickBot="1" x14ac:dyDescent="0.3">
      <c r="A19" s="42" t="s">
        <v>36</v>
      </c>
      <c r="B19" s="43">
        <f>SUM(B17:B18)</f>
        <v>18778.79</v>
      </c>
      <c r="C19" s="43">
        <f>SUM(C17:C18)</f>
        <v>76683.759999999995</v>
      </c>
      <c r="D19" s="43">
        <f>SUM(D17:D18)</f>
        <v>307133.01</v>
      </c>
      <c r="E19" s="44">
        <f t="shared" ref="E19:K19" si="4">SUM(E17:E18)</f>
        <v>0</v>
      </c>
      <c r="F19" s="44">
        <f t="shared" si="4"/>
        <v>0</v>
      </c>
      <c r="G19" s="43">
        <f t="shared" si="4"/>
        <v>307133.01</v>
      </c>
      <c r="H19" s="43">
        <f t="shared" si="4"/>
        <v>82793.710000000006</v>
      </c>
      <c r="I19" s="43">
        <f t="shared" si="4"/>
        <v>162779.87</v>
      </c>
      <c r="J19" s="43">
        <f t="shared" si="4"/>
        <v>82793.710000000006</v>
      </c>
      <c r="K19" s="45">
        <f t="shared" si="4"/>
        <v>162779.87</v>
      </c>
    </row>
    <row r="20" spans="1:11" ht="15.75" thickBot="1" x14ac:dyDescent="0.3">
      <c r="A20" s="46"/>
      <c r="B20" s="47"/>
      <c r="C20" s="47"/>
      <c r="D20" s="47"/>
      <c r="E20" s="47"/>
      <c r="F20" s="47"/>
      <c r="G20" s="47"/>
      <c r="H20" s="47"/>
      <c r="I20" s="47"/>
      <c r="J20" s="47"/>
    </row>
    <row r="21" spans="1:11" ht="15.75" thickBot="1" x14ac:dyDescent="0.3">
      <c r="A21" s="101" t="s">
        <v>48</v>
      </c>
      <c r="B21" s="102"/>
      <c r="C21" s="102"/>
      <c r="D21" s="102"/>
      <c r="E21" s="102"/>
      <c r="F21" s="103"/>
    </row>
    <row r="22" spans="1:11" ht="30.95" customHeight="1" thickBot="1" x14ac:dyDescent="0.3">
      <c r="A22" s="6" t="s">
        <v>0</v>
      </c>
      <c r="B22" s="7" t="s">
        <v>24</v>
      </c>
      <c r="C22" s="7" t="s">
        <v>20</v>
      </c>
      <c r="D22" s="7" t="s">
        <v>21</v>
      </c>
      <c r="E22" s="7" t="s">
        <v>22</v>
      </c>
      <c r="F22" s="8" t="s">
        <v>23</v>
      </c>
    </row>
    <row r="23" spans="1:11" x14ac:dyDescent="0.25">
      <c r="A23" s="48" t="s">
        <v>19</v>
      </c>
      <c r="B23" s="27"/>
      <c r="C23" s="27"/>
      <c r="D23" s="27">
        <f>C23+Abril!D23</f>
        <v>31554.43</v>
      </c>
      <c r="E23" s="27"/>
      <c r="F23" s="30">
        <f>E23+Abril!F23</f>
        <v>31554.43</v>
      </c>
    </row>
    <row r="24" spans="1:11" ht="15.75" thickBot="1" x14ac:dyDescent="0.3">
      <c r="A24" s="38" t="s">
        <v>43</v>
      </c>
      <c r="B24" s="39"/>
      <c r="C24" s="39"/>
      <c r="D24" s="39">
        <f>C24+Abril!D24</f>
        <v>0</v>
      </c>
      <c r="E24" s="39"/>
      <c r="F24" s="41">
        <f>E24+Abril!F24</f>
        <v>0</v>
      </c>
    </row>
    <row r="25" spans="1:11" ht="15" customHeight="1" thickBot="1" x14ac:dyDescent="0.3">
      <c r="A25" s="42" t="s">
        <v>36</v>
      </c>
      <c r="B25" s="43">
        <f>SUM(B23:B24)</f>
        <v>0</v>
      </c>
      <c r="C25" s="43">
        <f>SUM(C23:C24)</f>
        <v>0</v>
      </c>
      <c r="D25" s="43">
        <f t="shared" ref="D25:F25" si="5">SUM(D23:D24)</f>
        <v>31554.43</v>
      </c>
      <c r="E25" s="43">
        <f t="shared" si="5"/>
        <v>0</v>
      </c>
      <c r="F25" s="45">
        <f t="shared" si="5"/>
        <v>31554.43</v>
      </c>
    </row>
    <row r="26" spans="1:11" ht="15" customHeight="1" thickBot="1" x14ac:dyDescent="0.3"/>
    <row r="27" spans="1:11" ht="30.95" customHeight="1" thickBot="1" x14ac:dyDescent="0.3">
      <c r="A27" s="104" t="s">
        <v>50</v>
      </c>
      <c r="B27" s="105"/>
      <c r="C27" s="49"/>
      <c r="D27" s="95" t="s">
        <v>73</v>
      </c>
      <c r="E27" s="96"/>
      <c r="F27" s="97"/>
      <c r="G27" s="49"/>
      <c r="H27" s="92" t="s">
        <v>75</v>
      </c>
      <c r="I27" s="93"/>
      <c r="J27" s="94"/>
    </row>
    <row r="28" spans="1:11" ht="15.75" thickBot="1" x14ac:dyDescent="0.3">
      <c r="A28" s="14" t="s">
        <v>26</v>
      </c>
      <c r="B28" s="17">
        <f>B19+Abril!B28</f>
        <v>79986.16</v>
      </c>
      <c r="C28" s="50"/>
      <c r="D28" s="51"/>
      <c r="E28" s="52" t="s">
        <v>29</v>
      </c>
      <c r="F28" s="53" t="s">
        <v>30</v>
      </c>
      <c r="G28" s="49"/>
      <c r="H28" s="69" t="s">
        <v>76</v>
      </c>
      <c r="I28" s="70" t="s">
        <v>77</v>
      </c>
      <c r="J28" s="71" t="s">
        <v>78</v>
      </c>
    </row>
    <row r="29" spans="1:11" ht="15.75" thickBot="1" x14ac:dyDescent="0.3">
      <c r="A29" s="38" t="s">
        <v>27</v>
      </c>
      <c r="B29" s="41">
        <f>I19</f>
        <v>162779.87</v>
      </c>
      <c r="C29" s="50"/>
      <c r="D29" s="14" t="s">
        <v>31</v>
      </c>
      <c r="E29" s="15">
        <f>+B6+Abril!E29</f>
        <v>59100.2</v>
      </c>
      <c r="F29" s="54"/>
      <c r="G29" s="50"/>
      <c r="H29" s="72" t="s">
        <v>79</v>
      </c>
      <c r="I29" s="73">
        <f>H7</f>
        <v>9255.2800000000007</v>
      </c>
      <c r="J29" s="74">
        <f>I7</f>
        <v>37863.22</v>
      </c>
    </row>
    <row r="30" spans="1:11" ht="15.75" thickBot="1" x14ac:dyDescent="0.3">
      <c r="A30" s="55" t="s">
        <v>28</v>
      </c>
      <c r="B30" s="56">
        <f>B28-B29</f>
        <v>-82793.709999999992</v>
      </c>
      <c r="C30" s="50"/>
      <c r="D30" s="38" t="s">
        <v>52</v>
      </c>
      <c r="E30" s="39">
        <f>Abril!E30+'Parcela Rateio'!B5</f>
        <v>59103</v>
      </c>
      <c r="F30" s="57">
        <v>5</v>
      </c>
      <c r="G30" s="50"/>
      <c r="H30" s="72" t="s">
        <v>80</v>
      </c>
      <c r="I30" s="73">
        <f>H9</f>
        <v>2677.4900000000002</v>
      </c>
      <c r="J30" s="74">
        <f>I9</f>
        <v>9362.48</v>
      </c>
    </row>
    <row r="31" spans="1:11" ht="15" customHeight="1" thickBot="1" x14ac:dyDescent="0.3">
      <c r="D31" s="42" t="s">
        <v>28</v>
      </c>
      <c r="E31" s="58">
        <f>E29-E30</f>
        <v>-2.8000000000029104</v>
      </c>
      <c r="F31" s="59"/>
      <c r="G31" s="60"/>
      <c r="H31" s="72" t="s">
        <v>81</v>
      </c>
      <c r="I31" s="73">
        <f>H11</f>
        <v>1406</v>
      </c>
      <c r="J31" s="74">
        <f>I11</f>
        <v>1406</v>
      </c>
    </row>
    <row r="32" spans="1:11" ht="29.25" customHeight="1" thickBot="1" x14ac:dyDescent="0.3">
      <c r="A32" s="104" t="s">
        <v>49</v>
      </c>
      <c r="B32" s="105"/>
      <c r="H32" s="75" t="s">
        <v>82</v>
      </c>
      <c r="I32" s="76">
        <f>H19</f>
        <v>82793.710000000006</v>
      </c>
      <c r="J32" s="77">
        <f>I19</f>
        <v>162779.87</v>
      </c>
    </row>
    <row r="33" spans="1:3" x14ac:dyDescent="0.25">
      <c r="A33" s="14" t="s">
        <v>26</v>
      </c>
      <c r="B33" s="17">
        <f>B25+Abril!B33</f>
        <v>30861.96</v>
      </c>
    </row>
    <row r="34" spans="1:3" ht="15.75" thickBot="1" x14ac:dyDescent="0.3">
      <c r="A34" s="38" t="s">
        <v>27</v>
      </c>
      <c r="B34" s="41">
        <f>D25</f>
        <v>31554.43</v>
      </c>
    </row>
    <row r="35" spans="1:3" ht="15.75" thickBot="1" x14ac:dyDescent="0.3">
      <c r="A35" s="42" t="s">
        <v>28</v>
      </c>
      <c r="B35" s="56">
        <f>B33-B34</f>
        <v>-692.47000000000116</v>
      </c>
    </row>
    <row r="37" spans="1:3" x14ac:dyDescent="0.25">
      <c r="A37" s="106" t="s">
        <v>87</v>
      </c>
      <c r="B37" s="106"/>
      <c r="C37" s="61"/>
    </row>
    <row r="39" spans="1:3" ht="15.75" thickBot="1" x14ac:dyDescent="0.3"/>
    <row r="40" spans="1:3" ht="15.75" thickBot="1" x14ac:dyDescent="0.3">
      <c r="A40" s="101" t="s">
        <v>38</v>
      </c>
      <c r="B40" s="102"/>
      <c r="C40" s="103"/>
    </row>
    <row r="41" spans="1:3" ht="15.75" thickBot="1" x14ac:dyDescent="0.3">
      <c r="A41" s="51">
        <v>2021</v>
      </c>
      <c r="B41" s="62" t="s">
        <v>39</v>
      </c>
      <c r="C41" s="63" t="s">
        <v>40</v>
      </c>
    </row>
    <row r="42" spans="1:3" x14ac:dyDescent="0.25">
      <c r="A42" s="14" t="s">
        <v>41</v>
      </c>
      <c r="B42" s="15">
        <f>Abril!B42</f>
        <v>0</v>
      </c>
      <c r="C42" s="17">
        <f>Abril!C42</f>
        <v>81874.53</v>
      </c>
    </row>
    <row r="43" spans="1:3" ht="15.75" thickBot="1" x14ac:dyDescent="0.3">
      <c r="A43" s="38" t="s">
        <v>42</v>
      </c>
      <c r="B43" s="39">
        <f>Abril!B43</f>
        <v>0</v>
      </c>
      <c r="C43" s="41">
        <f>Abril!C43</f>
        <v>81874.53</v>
      </c>
    </row>
    <row r="44" spans="1:3" ht="15.75" thickBot="1" x14ac:dyDescent="0.3">
      <c r="A44" s="42" t="s">
        <v>28</v>
      </c>
      <c r="B44" s="64">
        <f>B43-B42</f>
        <v>0</v>
      </c>
      <c r="C44" s="56">
        <f>C43-C42</f>
        <v>0</v>
      </c>
    </row>
  </sheetData>
  <mergeCells count="12">
    <mergeCell ref="A40:C40"/>
    <mergeCell ref="A4:K4"/>
    <mergeCell ref="A15:K15"/>
    <mergeCell ref="A21:F21"/>
    <mergeCell ref="A27:B27"/>
    <mergeCell ref="D27:F27"/>
    <mergeCell ref="H27:J27"/>
    <mergeCell ref="A1:K1"/>
    <mergeCell ref="A2:E2"/>
    <mergeCell ref="G2:K2"/>
    <mergeCell ref="A32:B32"/>
    <mergeCell ref="A37:B37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42A0C-ECCC-4BBB-AB58-740138252A8F}">
  <sheetPr>
    <pageSetUpPr fitToPage="1"/>
  </sheetPr>
  <dimension ref="A1:K44"/>
  <sheetViews>
    <sheetView zoomScale="90" zoomScaleNormal="90" workbookViewId="0">
      <selection activeCell="B6" sqref="B6"/>
    </sheetView>
  </sheetViews>
  <sheetFormatPr defaultColWidth="9.140625" defaultRowHeight="15" x14ac:dyDescent="0.25"/>
  <cols>
    <col min="1" max="1" width="24.7109375" style="5" bestFit="1" customWidth="1"/>
    <col min="2" max="11" width="18.7109375" style="5" customWidth="1"/>
    <col min="12" max="16384" width="9.140625" style="5"/>
  </cols>
  <sheetData>
    <row r="1" spans="1:11" ht="18.75" x14ac:dyDescent="0.25">
      <c r="A1" s="98" t="s">
        <v>33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 ht="18.75" x14ac:dyDescent="0.25">
      <c r="A2" s="99" t="str">
        <f>'Parcela Rateio'!B1</f>
        <v>ITAJAÍ</v>
      </c>
      <c r="B2" s="99"/>
      <c r="C2" s="99"/>
      <c r="D2" s="99"/>
      <c r="E2" s="99"/>
      <c r="F2" s="68" t="s">
        <v>66</v>
      </c>
      <c r="G2" s="100">
        <v>2022</v>
      </c>
      <c r="H2" s="100"/>
      <c r="I2" s="100"/>
      <c r="J2" s="100"/>
      <c r="K2" s="100"/>
    </row>
    <row r="3" spans="1:11" ht="15" customHeight="1" thickBot="1" x14ac:dyDescent="0.3"/>
    <row r="4" spans="1:11" ht="15.75" thickBot="1" x14ac:dyDescent="0.3">
      <c r="A4" s="95" t="s">
        <v>18</v>
      </c>
      <c r="B4" s="96"/>
      <c r="C4" s="96"/>
      <c r="D4" s="96"/>
      <c r="E4" s="96"/>
      <c r="F4" s="96"/>
      <c r="G4" s="96"/>
      <c r="H4" s="96"/>
      <c r="I4" s="96"/>
      <c r="J4" s="96"/>
      <c r="K4" s="97"/>
    </row>
    <row r="5" spans="1:11" s="9" customFormat="1" ht="30.95" customHeight="1" thickBot="1" x14ac:dyDescent="0.3">
      <c r="A5" s="6" t="s">
        <v>0</v>
      </c>
      <c r="B5" s="7" t="s">
        <v>25</v>
      </c>
      <c r="C5" s="7" t="s">
        <v>9</v>
      </c>
      <c r="D5" s="7" t="s">
        <v>11</v>
      </c>
      <c r="E5" s="7" t="s">
        <v>10</v>
      </c>
      <c r="F5" s="7" t="s">
        <v>12</v>
      </c>
      <c r="G5" s="7" t="s">
        <v>45</v>
      </c>
      <c r="H5" s="7" t="s">
        <v>13</v>
      </c>
      <c r="I5" s="7" t="s">
        <v>14</v>
      </c>
      <c r="J5" s="7" t="s">
        <v>15</v>
      </c>
      <c r="K5" s="8" t="s">
        <v>16</v>
      </c>
    </row>
    <row r="6" spans="1:11" ht="20.100000000000001" customHeight="1" thickBot="1" x14ac:dyDescent="0.3">
      <c r="A6" s="65" t="s">
        <v>1</v>
      </c>
      <c r="B6" s="66">
        <f>6145.8+3224.2+2228+223</f>
        <v>11821</v>
      </c>
      <c r="C6" s="66">
        <f>C7+C8+C9</f>
        <v>1614.18</v>
      </c>
      <c r="D6" s="66">
        <f>D7+D8+D9</f>
        <v>113440.95999999999</v>
      </c>
      <c r="E6" s="12">
        <f t="shared" ref="E6:K6" si="0">SUM(E7:E9)</f>
        <v>0</v>
      </c>
      <c r="F6" s="12">
        <f t="shared" si="0"/>
        <v>0</v>
      </c>
      <c r="G6" s="66">
        <f t="shared" si="0"/>
        <v>113440.95999999999</v>
      </c>
      <c r="H6" s="66">
        <f t="shared" si="0"/>
        <v>11204.529999999999</v>
      </c>
      <c r="I6" s="66">
        <f t="shared" si="0"/>
        <v>58430.229999999996</v>
      </c>
      <c r="J6" s="66">
        <f t="shared" si="0"/>
        <v>11204.529999999999</v>
      </c>
      <c r="K6" s="67">
        <f t="shared" si="0"/>
        <v>58430.229999999996</v>
      </c>
    </row>
    <row r="7" spans="1:11" ht="20.100000000000001" customHeight="1" x14ac:dyDescent="0.25">
      <c r="A7" s="14" t="s">
        <v>2</v>
      </c>
      <c r="B7" s="15"/>
      <c r="C7" s="15">
        <v>751.35</v>
      </c>
      <c r="D7" s="15">
        <f>C7+Maio!D7</f>
        <v>89206.64</v>
      </c>
      <c r="E7" s="16"/>
      <c r="F7" s="16">
        <f>E7+Maio!F7</f>
        <v>0</v>
      </c>
      <c r="G7" s="15">
        <f>D7-F7</f>
        <v>89206.64</v>
      </c>
      <c r="H7" s="15">
        <v>8777.14</v>
      </c>
      <c r="I7" s="15">
        <f>H7+Maio!I7</f>
        <v>46640.36</v>
      </c>
      <c r="J7" s="15">
        <v>8777.14</v>
      </c>
      <c r="K7" s="17">
        <f>J7+Maio!K7</f>
        <v>46640.36</v>
      </c>
    </row>
    <row r="8" spans="1:11" ht="20.100000000000001" customHeight="1" x14ac:dyDescent="0.25">
      <c r="A8" s="18" t="s">
        <v>3</v>
      </c>
      <c r="B8" s="19"/>
      <c r="C8" s="19"/>
      <c r="D8" s="15">
        <f>C8+Maio!D8</f>
        <v>0</v>
      </c>
      <c r="E8" s="20"/>
      <c r="F8" s="16">
        <f>E8+Maio!F8</f>
        <v>0</v>
      </c>
      <c r="G8" s="15">
        <f t="shared" ref="G8:G9" si="1">D8-F8</f>
        <v>0</v>
      </c>
      <c r="H8" s="19"/>
      <c r="I8" s="15">
        <f>H8+Maio!I8</f>
        <v>0</v>
      </c>
      <c r="J8" s="19"/>
      <c r="K8" s="21">
        <f>J8+Maio!K8</f>
        <v>0</v>
      </c>
    </row>
    <row r="9" spans="1:11" ht="20.100000000000001" customHeight="1" thickBot="1" x14ac:dyDescent="0.3">
      <c r="A9" s="22" t="s">
        <v>4</v>
      </c>
      <c r="B9" s="23"/>
      <c r="C9" s="23">
        <v>862.83</v>
      </c>
      <c r="D9" s="15">
        <f>C9+Maio!D9</f>
        <v>24234.32</v>
      </c>
      <c r="E9" s="24"/>
      <c r="F9" s="16">
        <f>E9+Maio!F9</f>
        <v>0</v>
      </c>
      <c r="G9" s="15">
        <f t="shared" si="1"/>
        <v>24234.32</v>
      </c>
      <c r="H9" s="23">
        <f>35.64+2391.75</f>
        <v>2427.39</v>
      </c>
      <c r="I9" s="15">
        <f>H9+Maio!I9</f>
        <v>11789.869999999999</v>
      </c>
      <c r="J9" s="23">
        <f>35.64+2391.75</f>
        <v>2427.39</v>
      </c>
      <c r="K9" s="25">
        <f>J9+Maio!K9</f>
        <v>11789.869999999999</v>
      </c>
    </row>
    <row r="10" spans="1:11" ht="20.100000000000001" customHeight="1" thickBot="1" x14ac:dyDescent="0.3">
      <c r="A10" s="10" t="s">
        <v>5</v>
      </c>
      <c r="B10" s="11">
        <f>SUM(B11:B13)</f>
        <v>0</v>
      </c>
      <c r="C10" s="11">
        <f t="shared" ref="C10:K10" si="2">SUM(C11:C13)</f>
        <v>299.02</v>
      </c>
      <c r="D10" s="11">
        <f t="shared" si="2"/>
        <v>1954.32</v>
      </c>
      <c r="E10" s="12">
        <f t="shared" si="2"/>
        <v>0</v>
      </c>
      <c r="F10" s="12">
        <f t="shared" si="2"/>
        <v>0</v>
      </c>
      <c r="G10" s="11">
        <f t="shared" si="2"/>
        <v>1954.32</v>
      </c>
      <c r="H10" s="11">
        <f t="shared" si="2"/>
        <v>548.32000000000005</v>
      </c>
      <c r="I10" s="11">
        <f t="shared" si="2"/>
        <v>1954.3200000000002</v>
      </c>
      <c r="J10" s="11">
        <f t="shared" si="2"/>
        <v>548.32000000000005</v>
      </c>
      <c r="K10" s="13">
        <f t="shared" si="2"/>
        <v>1954.3200000000002</v>
      </c>
    </row>
    <row r="11" spans="1:11" ht="20.100000000000001" customHeight="1" x14ac:dyDescent="0.25">
      <c r="A11" s="26" t="s">
        <v>6</v>
      </c>
      <c r="B11" s="27"/>
      <c r="C11" s="28">
        <v>299.02</v>
      </c>
      <c r="D11" s="28">
        <f>C11+Maio!D11</f>
        <v>1954.32</v>
      </c>
      <c r="E11" s="29"/>
      <c r="F11" s="29">
        <f>E11+Maio!F11</f>
        <v>0</v>
      </c>
      <c r="G11" s="27">
        <f>D11-F11</f>
        <v>1954.32</v>
      </c>
      <c r="H11" s="27">
        <v>548.32000000000005</v>
      </c>
      <c r="I11" s="27">
        <f>H11+Maio!I11</f>
        <v>1954.3200000000002</v>
      </c>
      <c r="J11" s="27">
        <v>548.32000000000005</v>
      </c>
      <c r="K11" s="30">
        <f>J11+Maio!K11</f>
        <v>1954.3200000000002</v>
      </c>
    </row>
    <row r="12" spans="1:11" ht="20.100000000000001" customHeight="1" x14ac:dyDescent="0.25">
      <c r="A12" s="31" t="s">
        <v>7</v>
      </c>
      <c r="B12" s="19"/>
      <c r="C12" s="32"/>
      <c r="D12" s="32">
        <f>C12+Maio!D12</f>
        <v>0</v>
      </c>
      <c r="E12" s="20"/>
      <c r="F12" s="20">
        <f>E12+Maio!F12</f>
        <v>0</v>
      </c>
      <c r="G12" s="19">
        <f t="shared" ref="G12:G13" si="3">D12-F12</f>
        <v>0</v>
      </c>
      <c r="H12" s="19"/>
      <c r="I12" s="19">
        <f>H12+Maio!I12</f>
        <v>0</v>
      </c>
      <c r="J12" s="19"/>
      <c r="K12" s="21">
        <f>J12+Maio!K12</f>
        <v>0</v>
      </c>
    </row>
    <row r="13" spans="1:11" ht="20.100000000000001" customHeight="1" thickBot="1" x14ac:dyDescent="0.3">
      <c r="A13" s="33" t="s">
        <v>8</v>
      </c>
      <c r="B13" s="23"/>
      <c r="C13" s="34"/>
      <c r="D13" s="34">
        <f>C13+Maio!D13</f>
        <v>0</v>
      </c>
      <c r="E13" s="24"/>
      <c r="F13" s="24">
        <f>E13+Maio!F13</f>
        <v>0</v>
      </c>
      <c r="G13" s="23">
        <f t="shared" si="3"/>
        <v>0</v>
      </c>
      <c r="H13" s="23"/>
      <c r="I13" s="23">
        <f>H13+Maio!I13</f>
        <v>0</v>
      </c>
      <c r="J13" s="23"/>
      <c r="K13" s="25">
        <f>J13+Maio!K13</f>
        <v>0</v>
      </c>
    </row>
    <row r="14" spans="1:11" ht="15" customHeight="1" thickBot="1" x14ac:dyDescent="0.3"/>
    <row r="15" spans="1:11" ht="15.75" thickBot="1" x14ac:dyDescent="0.3">
      <c r="A15" s="95" t="s">
        <v>17</v>
      </c>
      <c r="B15" s="96"/>
      <c r="C15" s="96"/>
      <c r="D15" s="96"/>
      <c r="E15" s="96"/>
      <c r="F15" s="96"/>
      <c r="G15" s="96"/>
      <c r="H15" s="96"/>
      <c r="I15" s="96"/>
      <c r="J15" s="96"/>
      <c r="K15" s="97"/>
    </row>
    <row r="16" spans="1:11" ht="30.95" customHeight="1" thickBot="1" x14ac:dyDescent="0.3">
      <c r="A16" s="35" t="s">
        <v>0</v>
      </c>
      <c r="B16" s="36" t="s">
        <v>25</v>
      </c>
      <c r="C16" s="36" t="s">
        <v>9</v>
      </c>
      <c r="D16" s="36" t="s">
        <v>11</v>
      </c>
      <c r="E16" s="36" t="s">
        <v>10</v>
      </c>
      <c r="F16" s="36" t="s">
        <v>12</v>
      </c>
      <c r="G16" s="36" t="s">
        <v>44</v>
      </c>
      <c r="H16" s="36" t="s">
        <v>13</v>
      </c>
      <c r="I16" s="36" t="s">
        <v>14</v>
      </c>
      <c r="J16" s="36" t="s">
        <v>15</v>
      </c>
      <c r="K16" s="37" t="s">
        <v>16</v>
      </c>
    </row>
    <row r="17" spans="1:11" x14ac:dyDescent="0.25">
      <c r="A17" s="14" t="s">
        <v>19</v>
      </c>
      <c r="B17" s="15">
        <v>82793.710000000006</v>
      </c>
      <c r="C17" s="15">
        <v>52488.62</v>
      </c>
      <c r="D17" s="15">
        <f>C17+Maio!D17</f>
        <v>359621.63</v>
      </c>
      <c r="E17" s="16"/>
      <c r="F17" s="16">
        <f>E17+Maio!F17</f>
        <v>0</v>
      </c>
      <c r="G17" s="15">
        <f>D17-F17</f>
        <v>359621.63</v>
      </c>
      <c r="H17" s="15">
        <v>60586.83</v>
      </c>
      <c r="I17" s="15">
        <f>H17+Maio!I17</f>
        <v>223366.7</v>
      </c>
      <c r="J17" s="15">
        <v>60586.83</v>
      </c>
      <c r="K17" s="17">
        <f>J17+Maio!K17</f>
        <v>223366.7</v>
      </c>
    </row>
    <row r="18" spans="1:11" ht="15.75" thickBot="1" x14ac:dyDescent="0.3">
      <c r="A18" s="38" t="s">
        <v>43</v>
      </c>
      <c r="B18" s="39"/>
      <c r="C18" s="39"/>
      <c r="D18" s="15">
        <f>C18+Maio!D18</f>
        <v>0</v>
      </c>
      <c r="E18" s="40"/>
      <c r="F18" s="16">
        <f>E18+Maio!F18</f>
        <v>0</v>
      </c>
      <c r="G18" s="39">
        <f>D18-F18</f>
        <v>0</v>
      </c>
      <c r="H18" s="39"/>
      <c r="I18" s="15">
        <f>H18+Maio!I18</f>
        <v>0</v>
      </c>
      <c r="J18" s="39"/>
      <c r="K18" s="41">
        <f>J18+Maio!K18</f>
        <v>0</v>
      </c>
    </row>
    <row r="19" spans="1:11" ht="15.75" thickBot="1" x14ac:dyDescent="0.3">
      <c r="A19" s="42" t="s">
        <v>36</v>
      </c>
      <c r="B19" s="43">
        <f>SUM(B17:B18)</f>
        <v>82793.710000000006</v>
      </c>
      <c r="C19" s="43">
        <f>SUM(C17:C18)</f>
        <v>52488.62</v>
      </c>
      <c r="D19" s="43">
        <f>SUM(D17:D18)</f>
        <v>359621.63</v>
      </c>
      <c r="E19" s="44">
        <f t="shared" ref="E19:K19" si="4">SUM(E17:E18)</f>
        <v>0</v>
      </c>
      <c r="F19" s="44">
        <f t="shared" si="4"/>
        <v>0</v>
      </c>
      <c r="G19" s="43">
        <f t="shared" si="4"/>
        <v>359621.63</v>
      </c>
      <c r="H19" s="43">
        <f t="shared" si="4"/>
        <v>60586.83</v>
      </c>
      <c r="I19" s="43">
        <f t="shared" si="4"/>
        <v>223366.7</v>
      </c>
      <c r="J19" s="43">
        <f t="shared" si="4"/>
        <v>60586.83</v>
      </c>
      <c r="K19" s="45">
        <f t="shared" si="4"/>
        <v>223366.7</v>
      </c>
    </row>
    <row r="20" spans="1:11" ht="15.75" thickBot="1" x14ac:dyDescent="0.3">
      <c r="A20" s="46"/>
      <c r="B20" s="47"/>
      <c r="C20" s="47"/>
      <c r="D20" s="47"/>
      <c r="E20" s="47"/>
      <c r="F20" s="47"/>
      <c r="G20" s="47"/>
      <c r="H20" s="47"/>
      <c r="I20" s="47"/>
      <c r="J20" s="47"/>
    </row>
    <row r="21" spans="1:11" ht="15.75" thickBot="1" x14ac:dyDescent="0.3">
      <c r="A21" s="101" t="s">
        <v>48</v>
      </c>
      <c r="B21" s="102"/>
      <c r="C21" s="102"/>
      <c r="D21" s="102"/>
      <c r="E21" s="102"/>
      <c r="F21" s="103"/>
    </row>
    <row r="22" spans="1:11" ht="30.95" customHeight="1" thickBot="1" x14ac:dyDescent="0.3">
      <c r="A22" s="6" t="s">
        <v>0</v>
      </c>
      <c r="B22" s="7" t="s">
        <v>24</v>
      </c>
      <c r="C22" s="7" t="s">
        <v>20</v>
      </c>
      <c r="D22" s="7" t="s">
        <v>21</v>
      </c>
      <c r="E22" s="7" t="s">
        <v>22</v>
      </c>
      <c r="F22" s="8" t="s">
        <v>23</v>
      </c>
    </row>
    <row r="23" spans="1:11" x14ac:dyDescent="0.25">
      <c r="A23" s="48" t="s">
        <v>19</v>
      </c>
      <c r="B23" s="27"/>
      <c r="C23" s="27"/>
      <c r="D23" s="27">
        <f>C23+Maio!D23</f>
        <v>31554.43</v>
      </c>
      <c r="E23" s="27"/>
      <c r="F23" s="30">
        <f>E23+Maio!F23</f>
        <v>31554.43</v>
      </c>
    </row>
    <row r="24" spans="1:11" ht="15.75" thickBot="1" x14ac:dyDescent="0.3">
      <c r="A24" s="38" t="s">
        <v>43</v>
      </c>
      <c r="B24" s="39"/>
      <c r="C24" s="39"/>
      <c r="D24" s="39">
        <f>C24+Maio!D24</f>
        <v>0</v>
      </c>
      <c r="E24" s="39"/>
      <c r="F24" s="41">
        <f>E24+Maio!F24</f>
        <v>0</v>
      </c>
    </row>
    <row r="25" spans="1:11" ht="15" customHeight="1" thickBot="1" x14ac:dyDescent="0.3">
      <c r="A25" s="42" t="s">
        <v>36</v>
      </c>
      <c r="B25" s="43">
        <f>SUM(B23:B24)</f>
        <v>0</v>
      </c>
      <c r="C25" s="43">
        <f>SUM(C23:C24)</f>
        <v>0</v>
      </c>
      <c r="D25" s="43">
        <f t="shared" ref="D25:F25" si="5">SUM(D23:D24)</f>
        <v>31554.43</v>
      </c>
      <c r="E25" s="43">
        <f t="shared" si="5"/>
        <v>0</v>
      </c>
      <c r="F25" s="45">
        <f t="shared" si="5"/>
        <v>31554.43</v>
      </c>
    </row>
    <row r="26" spans="1:11" ht="15" customHeight="1" thickBot="1" x14ac:dyDescent="0.3"/>
    <row r="27" spans="1:11" ht="30.95" customHeight="1" thickBot="1" x14ac:dyDescent="0.3">
      <c r="A27" s="104" t="s">
        <v>50</v>
      </c>
      <c r="B27" s="105"/>
      <c r="C27" s="49"/>
      <c r="D27" s="95" t="s">
        <v>73</v>
      </c>
      <c r="E27" s="96"/>
      <c r="F27" s="97"/>
      <c r="G27" s="49"/>
      <c r="H27" s="92" t="s">
        <v>75</v>
      </c>
      <c r="I27" s="93"/>
      <c r="J27" s="94"/>
    </row>
    <row r="28" spans="1:11" ht="15.75" thickBot="1" x14ac:dyDescent="0.3">
      <c r="A28" s="14" t="s">
        <v>26</v>
      </c>
      <c r="B28" s="17">
        <f>B19+Maio!B28</f>
        <v>162779.87</v>
      </c>
      <c r="C28" s="50"/>
      <c r="D28" s="51"/>
      <c r="E28" s="52" t="s">
        <v>29</v>
      </c>
      <c r="F28" s="53" t="s">
        <v>30</v>
      </c>
      <c r="G28" s="49"/>
      <c r="H28" s="69" t="s">
        <v>76</v>
      </c>
      <c r="I28" s="70" t="s">
        <v>77</v>
      </c>
      <c r="J28" s="71" t="s">
        <v>78</v>
      </c>
    </row>
    <row r="29" spans="1:11" ht="15.75" thickBot="1" x14ac:dyDescent="0.3">
      <c r="A29" s="38" t="s">
        <v>27</v>
      </c>
      <c r="B29" s="41">
        <f>I19</f>
        <v>223366.7</v>
      </c>
      <c r="C29" s="50"/>
      <c r="D29" s="14" t="s">
        <v>31</v>
      </c>
      <c r="E29" s="15">
        <f>+B6+Maio!E29</f>
        <v>70921.2</v>
      </c>
      <c r="F29" s="54"/>
      <c r="G29" s="50"/>
      <c r="H29" s="72" t="s">
        <v>79</v>
      </c>
      <c r="I29" s="73">
        <f>H7</f>
        <v>8777.14</v>
      </c>
      <c r="J29" s="74">
        <f>I7</f>
        <v>46640.36</v>
      </c>
    </row>
    <row r="30" spans="1:11" ht="15.75" thickBot="1" x14ac:dyDescent="0.3">
      <c r="A30" s="55" t="s">
        <v>28</v>
      </c>
      <c r="B30" s="56">
        <f>B28-B29</f>
        <v>-60586.830000000016</v>
      </c>
      <c r="C30" s="50"/>
      <c r="D30" s="38" t="s">
        <v>53</v>
      </c>
      <c r="E30" s="39">
        <f>Maio!E30+'Parcela Rateio'!B5</f>
        <v>70923.600000000006</v>
      </c>
      <c r="F30" s="57">
        <v>6</v>
      </c>
      <c r="G30" s="50"/>
      <c r="H30" s="72" t="s">
        <v>80</v>
      </c>
      <c r="I30" s="73">
        <f>H9</f>
        <v>2427.39</v>
      </c>
      <c r="J30" s="74">
        <f>I9</f>
        <v>11789.869999999999</v>
      </c>
    </row>
    <row r="31" spans="1:11" ht="15" customHeight="1" thickBot="1" x14ac:dyDescent="0.3">
      <c r="D31" s="42" t="s">
        <v>28</v>
      </c>
      <c r="E31" s="58">
        <f>E29-E30</f>
        <v>-2.4000000000087311</v>
      </c>
      <c r="F31" s="59"/>
      <c r="G31" s="60"/>
      <c r="H31" s="72" t="s">
        <v>81</v>
      </c>
      <c r="I31" s="73">
        <f>H11</f>
        <v>548.32000000000005</v>
      </c>
      <c r="J31" s="74">
        <f>I11</f>
        <v>1954.3200000000002</v>
      </c>
    </row>
    <row r="32" spans="1:11" ht="29.25" customHeight="1" thickBot="1" x14ac:dyDescent="0.3">
      <c r="A32" s="104" t="s">
        <v>49</v>
      </c>
      <c r="B32" s="105"/>
      <c r="H32" s="75" t="s">
        <v>82</v>
      </c>
      <c r="I32" s="76">
        <f>H19</f>
        <v>60586.83</v>
      </c>
      <c r="J32" s="77">
        <f>I19</f>
        <v>223366.7</v>
      </c>
    </row>
    <row r="33" spans="1:3" x14ac:dyDescent="0.25">
      <c r="A33" s="14" t="s">
        <v>26</v>
      </c>
      <c r="B33" s="17">
        <f>B25+Maio!B33</f>
        <v>30861.96</v>
      </c>
    </row>
    <row r="34" spans="1:3" ht="15.75" thickBot="1" x14ac:dyDescent="0.3">
      <c r="A34" s="38" t="s">
        <v>27</v>
      </c>
      <c r="B34" s="41">
        <f>D25</f>
        <v>31554.43</v>
      </c>
    </row>
    <row r="35" spans="1:3" ht="15.75" thickBot="1" x14ac:dyDescent="0.3">
      <c r="A35" s="42" t="s">
        <v>28</v>
      </c>
      <c r="B35" s="56">
        <f>B33-B34</f>
        <v>-692.47000000000116</v>
      </c>
    </row>
    <row r="37" spans="1:3" x14ac:dyDescent="0.25">
      <c r="A37" s="106" t="s">
        <v>88</v>
      </c>
      <c r="B37" s="106"/>
      <c r="C37" s="61"/>
    </row>
    <row r="39" spans="1:3" ht="15.75" thickBot="1" x14ac:dyDescent="0.3"/>
    <row r="40" spans="1:3" ht="15.75" thickBot="1" x14ac:dyDescent="0.3">
      <c r="A40" s="101" t="s">
        <v>38</v>
      </c>
      <c r="B40" s="102"/>
      <c r="C40" s="103"/>
    </row>
    <row r="41" spans="1:3" ht="15.75" thickBot="1" x14ac:dyDescent="0.3">
      <c r="A41" s="51">
        <v>2021</v>
      </c>
      <c r="B41" s="62" t="s">
        <v>39</v>
      </c>
      <c r="C41" s="63" t="s">
        <v>40</v>
      </c>
    </row>
    <row r="42" spans="1:3" x14ac:dyDescent="0.25">
      <c r="A42" s="14" t="s">
        <v>41</v>
      </c>
      <c r="B42" s="15">
        <f>Maio!B42</f>
        <v>0</v>
      </c>
      <c r="C42" s="17">
        <f>Maio!C42</f>
        <v>81874.53</v>
      </c>
    </row>
    <row r="43" spans="1:3" ht="15.75" thickBot="1" x14ac:dyDescent="0.3">
      <c r="A43" s="38" t="s">
        <v>42</v>
      </c>
      <c r="B43" s="39">
        <f>Maio!B43</f>
        <v>0</v>
      </c>
      <c r="C43" s="41">
        <f>Maio!C43</f>
        <v>81874.53</v>
      </c>
    </row>
    <row r="44" spans="1:3" ht="15.75" thickBot="1" x14ac:dyDescent="0.3">
      <c r="A44" s="42" t="s">
        <v>28</v>
      </c>
      <c r="B44" s="64">
        <f>B43-B42</f>
        <v>0</v>
      </c>
      <c r="C44" s="56">
        <f>C43-C42</f>
        <v>0</v>
      </c>
    </row>
  </sheetData>
  <mergeCells count="12">
    <mergeCell ref="A40:C40"/>
    <mergeCell ref="A4:K4"/>
    <mergeCell ref="A15:K15"/>
    <mergeCell ref="A21:F21"/>
    <mergeCell ref="A27:B27"/>
    <mergeCell ref="D27:F27"/>
    <mergeCell ref="H27:J27"/>
    <mergeCell ref="A1:K1"/>
    <mergeCell ref="A2:E2"/>
    <mergeCell ref="G2:K2"/>
    <mergeCell ref="A32:B32"/>
    <mergeCell ref="A37:B37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6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3FC40-750C-4B4E-934D-B61BE2B3DB49}">
  <sheetPr>
    <pageSetUpPr fitToPage="1"/>
  </sheetPr>
  <dimension ref="A1:K44"/>
  <sheetViews>
    <sheetView zoomScale="90" zoomScaleNormal="90" workbookViewId="0">
      <selection activeCell="B6" sqref="B6"/>
    </sheetView>
  </sheetViews>
  <sheetFormatPr defaultColWidth="9.140625" defaultRowHeight="15" x14ac:dyDescent="0.25"/>
  <cols>
    <col min="1" max="1" width="24.7109375" style="5" bestFit="1" customWidth="1"/>
    <col min="2" max="11" width="18.7109375" style="5" customWidth="1"/>
    <col min="12" max="16384" width="9.140625" style="5"/>
  </cols>
  <sheetData>
    <row r="1" spans="1:11" ht="18.75" x14ac:dyDescent="0.25">
      <c r="A1" s="98" t="s">
        <v>33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 ht="18.75" x14ac:dyDescent="0.25">
      <c r="A2" s="99" t="str">
        <f>'Parcela Rateio'!B1</f>
        <v>ITAJAÍ</v>
      </c>
      <c r="B2" s="99"/>
      <c r="C2" s="99"/>
      <c r="D2" s="99"/>
      <c r="E2" s="99"/>
      <c r="F2" s="68" t="s">
        <v>67</v>
      </c>
      <c r="G2" s="100">
        <v>2022</v>
      </c>
      <c r="H2" s="100"/>
      <c r="I2" s="100"/>
      <c r="J2" s="100"/>
      <c r="K2" s="100"/>
    </row>
    <row r="3" spans="1:11" ht="15" customHeight="1" thickBot="1" x14ac:dyDescent="0.3"/>
    <row r="4" spans="1:11" ht="15.75" thickBot="1" x14ac:dyDescent="0.3">
      <c r="A4" s="95" t="s">
        <v>18</v>
      </c>
      <c r="B4" s="96"/>
      <c r="C4" s="96"/>
      <c r="D4" s="96"/>
      <c r="E4" s="96"/>
      <c r="F4" s="96"/>
      <c r="G4" s="96"/>
      <c r="H4" s="96"/>
      <c r="I4" s="96"/>
      <c r="J4" s="96"/>
      <c r="K4" s="97"/>
    </row>
    <row r="5" spans="1:11" s="9" customFormat="1" ht="30.95" customHeight="1" thickBot="1" x14ac:dyDescent="0.3">
      <c r="A5" s="6" t="s">
        <v>0</v>
      </c>
      <c r="B5" s="7" t="s">
        <v>25</v>
      </c>
      <c r="C5" s="7" t="s">
        <v>9</v>
      </c>
      <c r="D5" s="7" t="s">
        <v>11</v>
      </c>
      <c r="E5" s="7" t="s">
        <v>10</v>
      </c>
      <c r="F5" s="7" t="s">
        <v>12</v>
      </c>
      <c r="G5" s="7" t="s">
        <v>45</v>
      </c>
      <c r="H5" s="7" t="s">
        <v>13</v>
      </c>
      <c r="I5" s="7" t="s">
        <v>14</v>
      </c>
      <c r="J5" s="7" t="s">
        <v>15</v>
      </c>
      <c r="K5" s="8" t="s">
        <v>16</v>
      </c>
    </row>
    <row r="6" spans="1:11" ht="20.100000000000001" customHeight="1" thickBot="1" x14ac:dyDescent="0.3">
      <c r="A6" s="65" t="s">
        <v>1</v>
      </c>
      <c r="B6" s="66">
        <f>223+2228</f>
        <v>2451</v>
      </c>
      <c r="C6" s="66">
        <f>C7+C8+C9</f>
        <v>1141.75</v>
      </c>
      <c r="D6" s="66">
        <f>D7+D8+D9</f>
        <v>114582.70999999999</v>
      </c>
      <c r="E6" s="12">
        <f t="shared" ref="E6:K6" si="0">SUM(E7:E9)</f>
        <v>0</v>
      </c>
      <c r="F6" s="12">
        <f t="shared" si="0"/>
        <v>0</v>
      </c>
      <c r="G6" s="66">
        <f t="shared" si="0"/>
        <v>114582.70999999999</v>
      </c>
      <c r="H6" s="66">
        <f t="shared" si="0"/>
        <v>10739.369999999999</v>
      </c>
      <c r="I6" s="66">
        <f t="shared" si="0"/>
        <v>69169.600000000006</v>
      </c>
      <c r="J6" s="66">
        <f t="shared" si="0"/>
        <v>10227.219999999999</v>
      </c>
      <c r="K6" s="67">
        <f t="shared" si="0"/>
        <v>68657.45</v>
      </c>
    </row>
    <row r="7" spans="1:11" ht="20.100000000000001" customHeight="1" x14ac:dyDescent="0.25">
      <c r="A7" s="14" t="s">
        <v>2</v>
      </c>
      <c r="B7" s="15"/>
      <c r="C7" s="15"/>
      <c r="D7" s="15">
        <f>C7+Junho!D7</f>
        <v>89206.64</v>
      </c>
      <c r="E7" s="16"/>
      <c r="F7" s="16">
        <f>E7+Junho!F7</f>
        <v>0</v>
      </c>
      <c r="G7" s="15">
        <f>D7-F7</f>
        <v>89206.64</v>
      </c>
      <c r="H7" s="15">
        <v>7647.53</v>
      </c>
      <c r="I7" s="15">
        <f>H7+Junho!I7</f>
        <v>54287.89</v>
      </c>
      <c r="J7" s="15">
        <v>7647.53</v>
      </c>
      <c r="K7" s="17">
        <f>J7+Junho!K7</f>
        <v>54287.89</v>
      </c>
    </row>
    <row r="8" spans="1:11" ht="20.100000000000001" customHeight="1" x14ac:dyDescent="0.25">
      <c r="A8" s="18" t="s">
        <v>3</v>
      </c>
      <c r="B8" s="19"/>
      <c r="C8" s="19"/>
      <c r="D8" s="15">
        <f>C8+Junho!D8</f>
        <v>0</v>
      </c>
      <c r="E8" s="20"/>
      <c r="F8" s="16">
        <f>E8+Junho!F8</f>
        <v>0</v>
      </c>
      <c r="G8" s="15">
        <f t="shared" ref="G8:G9" si="1">D8-F8</f>
        <v>0</v>
      </c>
      <c r="H8" s="19"/>
      <c r="I8" s="15">
        <f>H8+Junho!I8</f>
        <v>0</v>
      </c>
      <c r="J8" s="19"/>
      <c r="K8" s="21">
        <f>J8+Junho!K8</f>
        <v>0</v>
      </c>
    </row>
    <row r="9" spans="1:11" ht="20.100000000000001" customHeight="1" thickBot="1" x14ac:dyDescent="0.3">
      <c r="A9" s="22" t="s">
        <v>4</v>
      </c>
      <c r="B9" s="23"/>
      <c r="C9" s="23">
        <v>1141.75</v>
      </c>
      <c r="D9" s="15">
        <f>C9+Junho!D9</f>
        <v>25376.07</v>
      </c>
      <c r="E9" s="24"/>
      <c r="F9" s="16">
        <f>E9+Junho!F9</f>
        <v>0</v>
      </c>
      <c r="G9" s="15">
        <f t="shared" si="1"/>
        <v>25376.07</v>
      </c>
      <c r="H9" s="23">
        <v>3091.84</v>
      </c>
      <c r="I9" s="15">
        <f>H9+Junho!I9</f>
        <v>14881.71</v>
      </c>
      <c r="J9" s="23">
        <v>2579.69</v>
      </c>
      <c r="K9" s="25">
        <f>J9+Junho!K9</f>
        <v>14369.56</v>
      </c>
    </row>
    <row r="10" spans="1:11" ht="20.100000000000001" customHeight="1" thickBot="1" x14ac:dyDescent="0.3">
      <c r="A10" s="10" t="s">
        <v>5</v>
      </c>
      <c r="B10" s="11">
        <f>SUM(B11:B13)</f>
        <v>0</v>
      </c>
      <c r="C10" s="11">
        <f t="shared" ref="C10:K10" si="2">SUM(C11:C13)</f>
        <v>0</v>
      </c>
      <c r="D10" s="11">
        <f t="shared" si="2"/>
        <v>1954.32</v>
      </c>
      <c r="E10" s="12">
        <f t="shared" si="2"/>
        <v>0</v>
      </c>
      <c r="F10" s="12">
        <f t="shared" si="2"/>
        <v>0</v>
      </c>
      <c r="G10" s="11">
        <f t="shared" si="2"/>
        <v>1954.32</v>
      </c>
      <c r="H10" s="11">
        <f t="shared" si="2"/>
        <v>0</v>
      </c>
      <c r="I10" s="11">
        <f t="shared" si="2"/>
        <v>1954.3200000000002</v>
      </c>
      <c r="J10" s="11">
        <f t="shared" si="2"/>
        <v>0</v>
      </c>
      <c r="K10" s="13">
        <f t="shared" si="2"/>
        <v>1954.3200000000002</v>
      </c>
    </row>
    <row r="11" spans="1:11" ht="20.100000000000001" customHeight="1" x14ac:dyDescent="0.25">
      <c r="A11" s="26" t="s">
        <v>6</v>
      </c>
      <c r="B11" s="27"/>
      <c r="C11" s="28"/>
      <c r="D11" s="28">
        <f>C11+Junho!D11</f>
        <v>1954.32</v>
      </c>
      <c r="E11" s="29"/>
      <c r="F11" s="29">
        <f>E11+Junho!F11</f>
        <v>0</v>
      </c>
      <c r="G11" s="27">
        <f>D11-F11</f>
        <v>1954.32</v>
      </c>
      <c r="H11" s="27"/>
      <c r="I11" s="27">
        <f>H11+Junho!I11</f>
        <v>1954.3200000000002</v>
      </c>
      <c r="J11" s="27"/>
      <c r="K11" s="30">
        <f>J11+Junho!K11</f>
        <v>1954.3200000000002</v>
      </c>
    </row>
    <row r="12" spans="1:11" ht="20.100000000000001" customHeight="1" x14ac:dyDescent="0.25">
      <c r="A12" s="31" t="s">
        <v>7</v>
      </c>
      <c r="B12" s="19"/>
      <c r="C12" s="32"/>
      <c r="D12" s="32">
        <f>C12+Junho!D12</f>
        <v>0</v>
      </c>
      <c r="E12" s="20"/>
      <c r="F12" s="20">
        <f>E12+Junho!F12</f>
        <v>0</v>
      </c>
      <c r="G12" s="19">
        <f t="shared" ref="G12:G13" si="3">D12-F12</f>
        <v>0</v>
      </c>
      <c r="H12" s="19"/>
      <c r="I12" s="19">
        <f>H12+Junho!I12</f>
        <v>0</v>
      </c>
      <c r="J12" s="19"/>
      <c r="K12" s="21">
        <f>J12+Junho!K12</f>
        <v>0</v>
      </c>
    </row>
    <row r="13" spans="1:11" ht="20.100000000000001" customHeight="1" thickBot="1" x14ac:dyDescent="0.3">
      <c r="A13" s="33" t="s">
        <v>8</v>
      </c>
      <c r="B13" s="23"/>
      <c r="C13" s="34"/>
      <c r="D13" s="34">
        <f>C13+Junho!D13</f>
        <v>0</v>
      </c>
      <c r="E13" s="24"/>
      <c r="F13" s="24">
        <f>E13+Junho!F13</f>
        <v>0</v>
      </c>
      <c r="G13" s="23">
        <f t="shared" si="3"/>
        <v>0</v>
      </c>
      <c r="H13" s="23"/>
      <c r="I13" s="23">
        <f>H13+Junho!I13</f>
        <v>0</v>
      </c>
      <c r="J13" s="23"/>
      <c r="K13" s="25">
        <f>J13+Junho!K13</f>
        <v>0</v>
      </c>
    </row>
    <row r="14" spans="1:11" ht="15" customHeight="1" thickBot="1" x14ac:dyDescent="0.3"/>
    <row r="15" spans="1:11" ht="15.75" thickBot="1" x14ac:dyDescent="0.3">
      <c r="A15" s="95" t="s">
        <v>17</v>
      </c>
      <c r="B15" s="96"/>
      <c r="C15" s="96"/>
      <c r="D15" s="96"/>
      <c r="E15" s="96"/>
      <c r="F15" s="96"/>
      <c r="G15" s="96"/>
      <c r="H15" s="96"/>
      <c r="I15" s="96"/>
      <c r="J15" s="96"/>
      <c r="K15" s="97"/>
    </row>
    <row r="16" spans="1:11" ht="30.95" customHeight="1" thickBot="1" x14ac:dyDescent="0.3">
      <c r="A16" s="35" t="s">
        <v>0</v>
      </c>
      <c r="B16" s="36" t="s">
        <v>25</v>
      </c>
      <c r="C16" s="36" t="s">
        <v>9</v>
      </c>
      <c r="D16" s="36" t="s">
        <v>11</v>
      </c>
      <c r="E16" s="36" t="s">
        <v>10</v>
      </c>
      <c r="F16" s="36" t="s">
        <v>12</v>
      </c>
      <c r="G16" s="36" t="s">
        <v>44</v>
      </c>
      <c r="H16" s="36" t="s">
        <v>13</v>
      </c>
      <c r="I16" s="36" t="s">
        <v>14</v>
      </c>
      <c r="J16" s="36" t="s">
        <v>15</v>
      </c>
      <c r="K16" s="37" t="s">
        <v>16</v>
      </c>
    </row>
    <row r="17" spans="1:11" x14ac:dyDescent="0.25">
      <c r="A17" s="14" t="s">
        <v>19</v>
      </c>
      <c r="B17" s="15">
        <v>60586.83</v>
      </c>
      <c r="C17" s="15">
        <v>63381.06</v>
      </c>
      <c r="D17" s="15">
        <f>C17+Junho!D17</f>
        <v>423002.69</v>
      </c>
      <c r="E17" s="16"/>
      <c r="F17" s="16">
        <f>E17+Junho!F17</f>
        <v>0</v>
      </c>
      <c r="G17" s="15">
        <f>D17-F17</f>
        <v>423002.69</v>
      </c>
      <c r="H17" s="15">
        <v>31514.720000000001</v>
      </c>
      <c r="I17" s="15">
        <f>H17+Junho!I17</f>
        <v>254881.42</v>
      </c>
      <c r="J17" s="15">
        <v>31514.720000000001</v>
      </c>
      <c r="K17" s="17">
        <f>J17+Junho!K17</f>
        <v>254881.42</v>
      </c>
    </row>
    <row r="18" spans="1:11" ht="15.75" thickBot="1" x14ac:dyDescent="0.3">
      <c r="A18" s="38" t="s">
        <v>43</v>
      </c>
      <c r="B18" s="39"/>
      <c r="C18" s="39"/>
      <c r="D18" s="15">
        <f>C18+Junho!D18</f>
        <v>0</v>
      </c>
      <c r="E18" s="40"/>
      <c r="F18" s="16">
        <f>E18+Junho!F18</f>
        <v>0</v>
      </c>
      <c r="G18" s="39">
        <f>D18-F18</f>
        <v>0</v>
      </c>
      <c r="H18" s="39"/>
      <c r="I18" s="15">
        <f>H18+Junho!I18</f>
        <v>0</v>
      </c>
      <c r="J18" s="39"/>
      <c r="K18" s="41">
        <f>J18+Junho!K18</f>
        <v>0</v>
      </c>
    </row>
    <row r="19" spans="1:11" ht="15.75" thickBot="1" x14ac:dyDescent="0.3">
      <c r="A19" s="42" t="s">
        <v>36</v>
      </c>
      <c r="B19" s="43">
        <f>SUM(B17:B18)</f>
        <v>60586.83</v>
      </c>
      <c r="C19" s="43">
        <f>SUM(C17:C18)</f>
        <v>63381.06</v>
      </c>
      <c r="D19" s="43">
        <f>SUM(D17:D18)</f>
        <v>423002.69</v>
      </c>
      <c r="E19" s="44">
        <f t="shared" ref="E19:K19" si="4">SUM(E17:E18)</f>
        <v>0</v>
      </c>
      <c r="F19" s="44">
        <f t="shared" si="4"/>
        <v>0</v>
      </c>
      <c r="G19" s="43">
        <f t="shared" si="4"/>
        <v>423002.69</v>
      </c>
      <c r="H19" s="43">
        <f t="shared" si="4"/>
        <v>31514.720000000001</v>
      </c>
      <c r="I19" s="43">
        <f t="shared" si="4"/>
        <v>254881.42</v>
      </c>
      <c r="J19" s="43">
        <f t="shared" si="4"/>
        <v>31514.720000000001</v>
      </c>
      <c r="K19" s="45">
        <f t="shared" si="4"/>
        <v>254881.42</v>
      </c>
    </row>
    <row r="20" spans="1:11" ht="15.75" thickBot="1" x14ac:dyDescent="0.3">
      <c r="A20" s="46"/>
      <c r="B20" s="47"/>
      <c r="C20" s="47"/>
      <c r="D20" s="47"/>
      <c r="E20" s="47"/>
      <c r="F20" s="47"/>
      <c r="G20" s="47"/>
      <c r="H20" s="47"/>
      <c r="I20" s="47"/>
      <c r="J20" s="47"/>
    </row>
    <row r="21" spans="1:11" ht="15.75" thickBot="1" x14ac:dyDescent="0.3">
      <c r="A21" s="101" t="s">
        <v>48</v>
      </c>
      <c r="B21" s="102"/>
      <c r="C21" s="102"/>
      <c r="D21" s="102"/>
      <c r="E21" s="102"/>
      <c r="F21" s="103"/>
    </row>
    <row r="22" spans="1:11" ht="30.95" customHeight="1" thickBot="1" x14ac:dyDescent="0.3">
      <c r="A22" s="6" t="s">
        <v>0</v>
      </c>
      <c r="B22" s="7" t="s">
        <v>24</v>
      </c>
      <c r="C22" s="7" t="s">
        <v>20</v>
      </c>
      <c r="D22" s="7" t="s">
        <v>21</v>
      </c>
      <c r="E22" s="7" t="s">
        <v>22</v>
      </c>
      <c r="F22" s="8" t="s">
        <v>23</v>
      </c>
    </row>
    <row r="23" spans="1:11" x14ac:dyDescent="0.25">
      <c r="A23" s="48" t="s">
        <v>19</v>
      </c>
      <c r="B23" s="27"/>
      <c r="C23" s="27"/>
      <c r="D23" s="27">
        <f>C23+Junho!D23</f>
        <v>31554.43</v>
      </c>
      <c r="E23" s="27"/>
      <c r="F23" s="30">
        <f>E23+Junho!F23</f>
        <v>31554.43</v>
      </c>
    </row>
    <row r="24" spans="1:11" ht="15.75" thickBot="1" x14ac:dyDescent="0.3">
      <c r="A24" s="38" t="s">
        <v>43</v>
      </c>
      <c r="B24" s="39"/>
      <c r="C24" s="39"/>
      <c r="D24" s="39">
        <f>C24+Junho!D24</f>
        <v>0</v>
      </c>
      <c r="E24" s="39"/>
      <c r="F24" s="41">
        <f>E24+Junho!F24</f>
        <v>0</v>
      </c>
    </row>
    <row r="25" spans="1:11" ht="15" customHeight="1" thickBot="1" x14ac:dyDescent="0.3">
      <c r="A25" s="42" t="s">
        <v>36</v>
      </c>
      <c r="B25" s="43">
        <f>SUM(B23:B24)</f>
        <v>0</v>
      </c>
      <c r="C25" s="43">
        <f>SUM(C23:C24)</f>
        <v>0</v>
      </c>
      <c r="D25" s="43">
        <f t="shared" ref="D25:F25" si="5">SUM(D23:D24)</f>
        <v>31554.43</v>
      </c>
      <c r="E25" s="43">
        <f t="shared" si="5"/>
        <v>0</v>
      </c>
      <c r="F25" s="45">
        <f t="shared" si="5"/>
        <v>31554.43</v>
      </c>
    </row>
    <row r="26" spans="1:11" ht="15" customHeight="1" thickBot="1" x14ac:dyDescent="0.3"/>
    <row r="27" spans="1:11" ht="30.95" customHeight="1" thickBot="1" x14ac:dyDescent="0.3">
      <c r="A27" s="104" t="s">
        <v>50</v>
      </c>
      <c r="B27" s="105"/>
      <c r="C27" s="49"/>
      <c r="D27" s="95" t="s">
        <v>73</v>
      </c>
      <c r="E27" s="96"/>
      <c r="F27" s="97"/>
      <c r="G27" s="49"/>
      <c r="H27" s="92" t="s">
        <v>75</v>
      </c>
      <c r="I27" s="93"/>
      <c r="J27" s="94"/>
    </row>
    <row r="28" spans="1:11" ht="15.75" thickBot="1" x14ac:dyDescent="0.3">
      <c r="A28" s="14" t="s">
        <v>26</v>
      </c>
      <c r="B28" s="17">
        <f>B19+Junho!B28</f>
        <v>223366.7</v>
      </c>
      <c r="C28" s="50"/>
      <c r="D28" s="51"/>
      <c r="E28" s="52" t="s">
        <v>29</v>
      </c>
      <c r="F28" s="53" t="s">
        <v>30</v>
      </c>
      <c r="G28" s="49"/>
      <c r="H28" s="69" t="s">
        <v>76</v>
      </c>
      <c r="I28" s="70" t="s">
        <v>77</v>
      </c>
      <c r="J28" s="71" t="s">
        <v>78</v>
      </c>
    </row>
    <row r="29" spans="1:11" ht="15.75" thickBot="1" x14ac:dyDescent="0.3">
      <c r="A29" s="38" t="s">
        <v>27</v>
      </c>
      <c r="B29" s="41">
        <f>I19</f>
        <v>254881.42</v>
      </c>
      <c r="C29" s="50"/>
      <c r="D29" s="14" t="s">
        <v>31</v>
      </c>
      <c r="E29" s="15">
        <f>+B6+Junho!E29</f>
        <v>73372.2</v>
      </c>
      <c r="F29" s="54"/>
      <c r="G29" s="50"/>
      <c r="H29" s="72" t="s">
        <v>79</v>
      </c>
      <c r="I29" s="73">
        <f>H7</f>
        <v>7647.53</v>
      </c>
      <c r="J29" s="74">
        <f>I7</f>
        <v>54287.89</v>
      </c>
    </row>
    <row r="30" spans="1:11" ht="15.75" thickBot="1" x14ac:dyDescent="0.3">
      <c r="A30" s="55" t="s">
        <v>28</v>
      </c>
      <c r="B30" s="56">
        <f>B28-B29</f>
        <v>-31514.720000000001</v>
      </c>
      <c r="C30" s="50"/>
      <c r="D30" s="38" t="s">
        <v>54</v>
      </c>
      <c r="E30" s="39">
        <f>Junho!E30+'Parcela Rateio'!B5</f>
        <v>82744.200000000012</v>
      </c>
      <c r="F30" s="57">
        <v>7</v>
      </c>
      <c r="G30" s="50"/>
      <c r="H30" s="72" t="s">
        <v>80</v>
      </c>
      <c r="I30" s="73">
        <f>H9</f>
        <v>3091.84</v>
      </c>
      <c r="J30" s="74">
        <f>I9</f>
        <v>14881.71</v>
      </c>
    </row>
    <row r="31" spans="1:11" ht="15" customHeight="1" thickBot="1" x14ac:dyDescent="0.3">
      <c r="D31" s="42" t="s">
        <v>28</v>
      </c>
      <c r="E31" s="58">
        <f>E29-E30</f>
        <v>-9372.0000000000146</v>
      </c>
      <c r="F31" s="59"/>
      <c r="G31" s="60"/>
      <c r="H31" s="72" t="s">
        <v>81</v>
      </c>
      <c r="I31" s="73">
        <f>H11</f>
        <v>0</v>
      </c>
      <c r="J31" s="74">
        <f>I11</f>
        <v>1954.3200000000002</v>
      </c>
    </row>
    <row r="32" spans="1:11" ht="29.25" customHeight="1" thickBot="1" x14ac:dyDescent="0.3">
      <c r="A32" s="104" t="s">
        <v>49</v>
      </c>
      <c r="B32" s="105"/>
      <c r="H32" s="75" t="s">
        <v>82</v>
      </c>
      <c r="I32" s="76">
        <f>H19</f>
        <v>31514.720000000001</v>
      </c>
      <c r="J32" s="77">
        <f>I19</f>
        <v>254881.42</v>
      </c>
    </row>
    <row r="33" spans="1:3" x14ac:dyDescent="0.25">
      <c r="A33" s="14" t="s">
        <v>26</v>
      </c>
      <c r="B33" s="17">
        <f>B25+Junho!B33</f>
        <v>30861.96</v>
      </c>
    </row>
    <row r="34" spans="1:3" ht="15.75" thickBot="1" x14ac:dyDescent="0.3">
      <c r="A34" s="38" t="s">
        <v>27</v>
      </c>
      <c r="B34" s="41">
        <f>D25</f>
        <v>31554.43</v>
      </c>
    </row>
    <row r="35" spans="1:3" ht="15.75" thickBot="1" x14ac:dyDescent="0.3">
      <c r="A35" s="42" t="s">
        <v>28</v>
      </c>
      <c r="B35" s="56">
        <f>B33-B34</f>
        <v>-692.47000000000116</v>
      </c>
    </row>
    <row r="37" spans="1:3" x14ac:dyDescent="0.25">
      <c r="A37" s="106" t="s">
        <v>89</v>
      </c>
      <c r="B37" s="106"/>
      <c r="C37" s="61"/>
    </row>
    <row r="39" spans="1:3" ht="15.75" thickBot="1" x14ac:dyDescent="0.3"/>
    <row r="40" spans="1:3" ht="15.75" thickBot="1" x14ac:dyDescent="0.3">
      <c r="A40" s="101" t="s">
        <v>38</v>
      </c>
      <c r="B40" s="102"/>
      <c r="C40" s="103"/>
    </row>
    <row r="41" spans="1:3" ht="15.75" thickBot="1" x14ac:dyDescent="0.3">
      <c r="A41" s="51">
        <v>2021</v>
      </c>
      <c r="B41" s="62" t="s">
        <v>39</v>
      </c>
      <c r="C41" s="63" t="s">
        <v>40</v>
      </c>
    </row>
    <row r="42" spans="1:3" x14ac:dyDescent="0.25">
      <c r="A42" s="14" t="s">
        <v>41</v>
      </c>
      <c r="B42" s="15">
        <f>Junho!B42</f>
        <v>0</v>
      </c>
      <c r="C42" s="17">
        <f>Junho!C42</f>
        <v>81874.53</v>
      </c>
    </row>
    <row r="43" spans="1:3" ht="15.75" thickBot="1" x14ac:dyDescent="0.3">
      <c r="A43" s="38" t="s">
        <v>42</v>
      </c>
      <c r="B43" s="39">
        <f>Junho!B43</f>
        <v>0</v>
      </c>
      <c r="C43" s="41">
        <f>Junho!C43</f>
        <v>81874.53</v>
      </c>
    </row>
    <row r="44" spans="1:3" ht="15.75" thickBot="1" x14ac:dyDescent="0.3">
      <c r="A44" s="42" t="s">
        <v>28</v>
      </c>
      <c r="B44" s="64">
        <f>B43-B42</f>
        <v>0</v>
      </c>
      <c r="C44" s="56">
        <f>C43-C42</f>
        <v>0</v>
      </c>
    </row>
  </sheetData>
  <mergeCells count="12">
    <mergeCell ref="A40:C40"/>
    <mergeCell ref="A4:K4"/>
    <mergeCell ref="A15:K15"/>
    <mergeCell ref="A21:F21"/>
    <mergeCell ref="A27:B27"/>
    <mergeCell ref="D27:F27"/>
    <mergeCell ref="H27:J27"/>
    <mergeCell ref="A1:K1"/>
    <mergeCell ref="A2:E2"/>
    <mergeCell ref="G2:K2"/>
    <mergeCell ref="A32:B32"/>
    <mergeCell ref="A37:B37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6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089F9-805D-4F1D-9B28-ADC936158383}">
  <sheetPr>
    <pageSetUpPr fitToPage="1"/>
  </sheetPr>
  <dimension ref="A1:K44"/>
  <sheetViews>
    <sheetView zoomScale="90" zoomScaleNormal="90" workbookViewId="0">
      <selection activeCell="B6" sqref="B6"/>
    </sheetView>
  </sheetViews>
  <sheetFormatPr defaultColWidth="9.140625" defaultRowHeight="15" x14ac:dyDescent="0.25"/>
  <cols>
    <col min="1" max="1" width="24.7109375" style="5" bestFit="1" customWidth="1"/>
    <col min="2" max="11" width="18.7109375" style="5" customWidth="1"/>
    <col min="12" max="16384" width="9.140625" style="5"/>
  </cols>
  <sheetData>
    <row r="1" spans="1:11" ht="18.75" x14ac:dyDescent="0.25">
      <c r="A1" s="98" t="s">
        <v>33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 ht="18.75" x14ac:dyDescent="0.25">
      <c r="A2" s="99" t="str">
        <f>'Parcela Rateio'!B1</f>
        <v>ITAJAÍ</v>
      </c>
      <c r="B2" s="99"/>
      <c r="C2" s="99"/>
      <c r="D2" s="99"/>
      <c r="E2" s="99"/>
      <c r="F2" s="68" t="s">
        <v>68</v>
      </c>
      <c r="G2" s="100">
        <v>2022</v>
      </c>
      <c r="H2" s="100"/>
      <c r="I2" s="100"/>
      <c r="J2" s="100"/>
      <c r="K2" s="100"/>
    </row>
    <row r="3" spans="1:11" ht="15" customHeight="1" thickBot="1" x14ac:dyDescent="0.3"/>
    <row r="4" spans="1:11" ht="15.75" thickBot="1" x14ac:dyDescent="0.3">
      <c r="A4" s="95" t="s">
        <v>18</v>
      </c>
      <c r="B4" s="96"/>
      <c r="C4" s="96"/>
      <c r="D4" s="96"/>
      <c r="E4" s="96"/>
      <c r="F4" s="96"/>
      <c r="G4" s="96"/>
      <c r="H4" s="96"/>
      <c r="I4" s="96"/>
      <c r="J4" s="96"/>
      <c r="K4" s="97"/>
    </row>
    <row r="5" spans="1:11" s="9" customFormat="1" ht="30.95" customHeight="1" thickBot="1" x14ac:dyDescent="0.3">
      <c r="A5" s="6" t="s">
        <v>0</v>
      </c>
      <c r="B5" s="7" t="s">
        <v>25</v>
      </c>
      <c r="C5" s="7" t="s">
        <v>9</v>
      </c>
      <c r="D5" s="7" t="s">
        <v>11</v>
      </c>
      <c r="E5" s="7" t="s">
        <v>10</v>
      </c>
      <c r="F5" s="7" t="s">
        <v>12</v>
      </c>
      <c r="G5" s="7" t="s">
        <v>45</v>
      </c>
      <c r="H5" s="7" t="s">
        <v>13</v>
      </c>
      <c r="I5" s="7" t="s">
        <v>14</v>
      </c>
      <c r="J5" s="7" t="s">
        <v>15</v>
      </c>
      <c r="K5" s="8" t="s">
        <v>16</v>
      </c>
    </row>
    <row r="6" spans="1:11" ht="20.100000000000001" customHeight="1" thickBot="1" x14ac:dyDescent="0.3">
      <c r="A6" s="65" t="s">
        <v>1</v>
      </c>
      <c r="B6" s="66">
        <f>9370+223+2228+9370</f>
        <v>21191</v>
      </c>
      <c r="C6" s="66">
        <f>C7+C8+C9</f>
        <v>858.77</v>
      </c>
      <c r="D6" s="66">
        <f>D7+D8+D9</f>
        <v>115441.48</v>
      </c>
      <c r="E6" s="12">
        <f t="shared" ref="E6:K6" si="0">SUM(E7:E9)</f>
        <v>0</v>
      </c>
      <c r="F6" s="12">
        <f t="shared" si="0"/>
        <v>0</v>
      </c>
      <c r="G6" s="66">
        <f t="shared" si="0"/>
        <v>115441.48</v>
      </c>
      <c r="H6" s="66">
        <f t="shared" si="0"/>
        <v>10680</v>
      </c>
      <c r="I6" s="66">
        <f t="shared" si="0"/>
        <v>79849.600000000006</v>
      </c>
      <c r="J6" s="66">
        <f t="shared" si="0"/>
        <v>11192.15</v>
      </c>
      <c r="K6" s="67">
        <f t="shared" si="0"/>
        <v>79849.600000000006</v>
      </c>
    </row>
    <row r="7" spans="1:11" ht="20.100000000000001" customHeight="1" x14ac:dyDescent="0.25">
      <c r="A7" s="14" t="s">
        <v>2</v>
      </c>
      <c r="B7" s="15"/>
      <c r="C7" s="15"/>
      <c r="D7" s="15">
        <f>C7+Julho!D7</f>
        <v>89206.64</v>
      </c>
      <c r="E7" s="16"/>
      <c r="F7" s="16">
        <f>E7+Julho!F7</f>
        <v>0</v>
      </c>
      <c r="G7" s="15">
        <f>D7-F7</f>
        <v>89206.64</v>
      </c>
      <c r="H7" s="15">
        <v>8185.69</v>
      </c>
      <c r="I7" s="15">
        <f>H7+Julho!I7</f>
        <v>62473.58</v>
      </c>
      <c r="J7" s="15">
        <v>8185.69</v>
      </c>
      <c r="K7" s="17">
        <f>J7+Julho!K7</f>
        <v>62473.58</v>
      </c>
    </row>
    <row r="8" spans="1:11" ht="20.100000000000001" customHeight="1" x14ac:dyDescent="0.25">
      <c r="A8" s="18" t="s">
        <v>3</v>
      </c>
      <c r="B8" s="19"/>
      <c r="C8" s="19"/>
      <c r="D8" s="15">
        <f>C8+Julho!D8</f>
        <v>0</v>
      </c>
      <c r="E8" s="20"/>
      <c r="F8" s="16">
        <f>E8+Julho!F8</f>
        <v>0</v>
      </c>
      <c r="G8" s="15">
        <f t="shared" ref="G8:G9" si="1">D8-F8</f>
        <v>0</v>
      </c>
      <c r="H8" s="19"/>
      <c r="I8" s="15">
        <f>H8+Julho!I8</f>
        <v>0</v>
      </c>
      <c r="J8" s="19"/>
      <c r="K8" s="21">
        <f>J8+Julho!K8</f>
        <v>0</v>
      </c>
    </row>
    <row r="9" spans="1:11" ht="20.100000000000001" customHeight="1" thickBot="1" x14ac:dyDescent="0.3">
      <c r="A9" s="22" t="s">
        <v>4</v>
      </c>
      <c r="B9" s="23"/>
      <c r="C9" s="23">
        <v>858.77</v>
      </c>
      <c r="D9" s="15">
        <f>C9+Julho!D9</f>
        <v>26234.84</v>
      </c>
      <c r="E9" s="24"/>
      <c r="F9" s="16">
        <f>E9+Julho!F9</f>
        <v>0</v>
      </c>
      <c r="G9" s="15">
        <f t="shared" si="1"/>
        <v>26234.84</v>
      </c>
      <c r="H9" s="23">
        <f>35.64+2458.67</f>
        <v>2494.31</v>
      </c>
      <c r="I9" s="15">
        <f>H9+Julho!I9</f>
        <v>17376.02</v>
      </c>
      <c r="J9" s="23">
        <f>35.64+2970.82</f>
        <v>3006.46</v>
      </c>
      <c r="K9" s="25">
        <f>J9+Julho!K9</f>
        <v>17376.02</v>
      </c>
    </row>
    <row r="10" spans="1:11" ht="20.100000000000001" customHeight="1" thickBot="1" x14ac:dyDescent="0.3">
      <c r="A10" s="10" t="s">
        <v>5</v>
      </c>
      <c r="B10" s="11">
        <f>SUM(B11:B13)</f>
        <v>0</v>
      </c>
      <c r="C10" s="11">
        <f t="shared" ref="C10:K10" si="2">SUM(C11:C13)</f>
        <v>195.84</v>
      </c>
      <c r="D10" s="11">
        <f t="shared" si="2"/>
        <v>2150.16</v>
      </c>
      <c r="E10" s="12">
        <f t="shared" si="2"/>
        <v>0</v>
      </c>
      <c r="F10" s="12">
        <f t="shared" si="2"/>
        <v>0</v>
      </c>
      <c r="G10" s="11">
        <f t="shared" si="2"/>
        <v>2150.16</v>
      </c>
      <c r="H10" s="11">
        <f t="shared" si="2"/>
        <v>195.84</v>
      </c>
      <c r="I10" s="11">
        <f t="shared" si="2"/>
        <v>2150.1600000000003</v>
      </c>
      <c r="J10" s="11">
        <f t="shared" si="2"/>
        <v>195.84</v>
      </c>
      <c r="K10" s="13">
        <f t="shared" si="2"/>
        <v>2150.1600000000003</v>
      </c>
    </row>
    <row r="11" spans="1:11" ht="20.100000000000001" customHeight="1" x14ac:dyDescent="0.25">
      <c r="A11" s="26" t="s">
        <v>6</v>
      </c>
      <c r="B11" s="27"/>
      <c r="C11" s="28">
        <v>195.84</v>
      </c>
      <c r="D11" s="28">
        <f>C11+Julho!D11</f>
        <v>2150.16</v>
      </c>
      <c r="E11" s="29"/>
      <c r="F11" s="29">
        <f>E11+Julho!F11</f>
        <v>0</v>
      </c>
      <c r="G11" s="27">
        <f>D11-F11</f>
        <v>2150.16</v>
      </c>
      <c r="H11" s="27">
        <v>195.84</v>
      </c>
      <c r="I11" s="27">
        <f>H11+Julho!I11</f>
        <v>2150.1600000000003</v>
      </c>
      <c r="J11" s="27">
        <v>195.84</v>
      </c>
      <c r="K11" s="30">
        <f>J11+Julho!K11</f>
        <v>2150.1600000000003</v>
      </c>
    </row>
    <row r="12" spans="1:11" ht="20.100000000000001" customHeight="1" x14ac:dyDescent="0.25">
      <c r="A12" s="31" t="s">
        <v>7</v>
      </c>
      <c r="B12" s="19"/>
      <c r="C12" s="32"/>
      <c r="D12" s="32">
        <f>C12+Julho!D12</f>
        <v>0</v>
      </c>
      <c r="E12" s="20"/>
      <c r="F12" s="20">
        <f>E12+Julho!F12</f>
        <v>0</v>
      </c>
      <c r="G12" s="19">
        <f t="shared" ref="G12:G13" si="3">D12-F12</f>
        <v>0</v>
      </c>
      <c r="H12" s="19"/>
      <c r="I12" s="19">
        <f>H12+Julho!I12</f>
        <v>0</v>
      </c>
      <c r="J12" s="19"/>
      <c r="K12" s="21">
        <f>J12+Julho!K12</f>
        <v>0</v>
      </c>
    </row>
    <row r="13" spans="1:11" ht="20.100000000000001" customHeight="1" thickBot="1" x14ac:dyDescent="0.3">
      <c r="A13" s="33" t="s">
        <v>8</v>
      </c>
      <c r="B13" s="23"/>
      <c r="C13" s="34"/>
      <c r="D13" s="34">
        <f>C13+Julho!D13</f>
        <v>0</v>
      </c>
      <c r="E13" s="24"/>
      <c r="F13" s="24">
        <f>E13+Julho!F13</f>
        <v>0</v>
      </c>
      <c r="G13" s="23">
        <f t="shared" si="3"/>
        <v>0</v>
      </c>
      <c r="H13" s="23"/>
      <c r="I13" s="23">
        <f>H13+Julho!I13</f>
        <v>0</v>
      </c>
      <c r="J13" s="23"/>
      <c r="K13" s="25">
        <f>J13+Julho!K13</f>
        <v>0</v>
      </c>
    </row>
    <row r="14" spans="1:11" ht="15" customHeight="1" thickBot="1" x14ac:dyDescent="0.3"/>
    <row r="15" spans="1:11" ht="15.75" thickBot="1" x14ac:dyDescent="0.3">
      <c r="A15" s="95" t="s">
        <v>17</v>
      </c>
      <c r="B15" s="96"/>
      <c r="C15" s="96"/>
      <c r="D15" s="96"/>
      <c r="E15" s="96"/>
      <c r="F15" s="96"/>
      <c r="G15" s="96"/>
      <c r="H15" s="96"/>
      <c r="I15" s="96"/>
      <c r="J15" s="96"/>
      <c r="K15" s="97"/>
    </row>
    <row r="16" spans="1:11" ht="30.95" customHeight="1" thickBot="1" x14ac:dyDescent="0.3">
      <c r="A16" s="35" t="s">
        <v>0</v>
      </c>
      <c r="B16" s="36" t="s">
        <v>25</v>
      </c>
      <c r="C16" s="36" t="s">
        <v>9</v>
      </c>
      <c r="D16" s="36" t="s">
        <v>11</v>
      </c>
      <c r="E16" s="36" t="s">
        <v>10</v>
      </c>
      <c r="F16" s="36" t="s">
        <v>12</v>
      </c>
      <c r="G16" s="36" t="s">
        <v>44</v>
      </c>
      <c r="H16" s="36" t="s">
        <v>13</v>
      </c>
      <c r="I16" s="36" t="s">
        <v>14</v>
      </c>
      <c r="J16" s="36" t="s">
        <v>15</v>
      </c>
      <c r="K16" s="37" t="s">
        <v>16</v>
      </c>
    </row>
    <row r="17" spans="1:11" x14ac:dyDescent="0.25">
      <c r="A17" s="14" t="s">
        <v>19</v>
      </c>
      <c r="B17" s="15">
        <v>31514.720000000001</v>
      </c>
      <c r="C17" s="15">
        <v>45075.45</v>
      </c>
      <c r="D17" s="15">
        <f>C17+Julho!D17</f>
        <v>468078.14</v>
      </c>
      <c r="E17" s="16">
        <v>37872.980000000003</v>
      </c>
      <c r="F17" s="16">
        <f>E17+Julho!F17</f>
        <v>37872.980000000003</v>
      </c>
      <c r="G17" s="15">
        <f>D17-F17</f>
        <v>430205.16000000003</v>
      </c>
      <c r="H17" s="15">
        <f>78278.2-2150</f>
        <v>76128.2</v>
      </c>
      <c r="I17" s="15">
        <f>H17+Julho!I17</f>
        <v>331009.62</v>
      </c>
      <c r="J17" s="15">
        <v>76128.2</v>
      </c>
      <c r="K17" s="17">
        <f>J17+Julho!K17</f>
        <v>331009.62</v>
      </c>
    </row>
    <row r="18" spans="1:11" ht="15.75" thickBot="1" x14ac:dyDescent="0.3">
      <c r="A18" s="38" t="s">
        <v>43</v>
      </c>
      <c r="B18" s="39"/>
      <c r="C18" s="39"/>
      <c r="D18" s="15">
        <f>C18+Julho!D18</f>
        <v>0</v>
      </c>
      <c r="E18" s="40"/>
      <c r="F18" s="16">
        <f>E18+Julho!F18</f>
        <v>0</v>
      </c>
      <c r="G18" s="39">
        <f>D18-F18</f>
        <v>0</v>
      </c>
      <c r="H18" s="39"/>
      <c r="I18" s="15">
        <f>H18+Julho!I18</f>
        <v>0</v>
      </c>
      <c r="J18" s="39"/>
      <c r="K18" s="41">
        <f>J18+Julho!K18</f>
        <v>0</v>
      </c>
    </row>
    <row r="19" spans="1:11" ht="15.75" thickBot="1" x14ac:dyDescent="0.3">
      <c r="A19" s="42" t="s">
        <v>36</v>
      </c>
      <c r="B19" s="43">
        <f>SUM(B17:B18)</f>
        <v>31514.720000000001</v>
      </c>
      <c r="C19" s="43">
        <f>SUM(C17:C18)</f>
        <v>45075.45</v>
      </c>
      <c r="D19" s="43">
        <f>SUM(D17:D18)</f>
        <v>468078.14</v>
      </c>
      <c r="E19" s="44">
        <f t="shared" ref="E19:K19" si="4">SUM(E17:E18)</f>
        <v>37872.980000000003</v>
      </c>
      <c r="F19" s="44">
        <f t="shared" si="4"/>
        <v>37872.980000000003</v>
      </c>
      <c r="G19" s="43">
        <f t="shared" si="4"/>
        <v>430205.16000000003</v>
      </c>
      <c r="H19" s="43">
        <f t="shared" si="4"/>
        <v>76128.2</v>
      </c>
      <c r="I19" s="43">
        <f t="shared" si="4"/>
        <v>331009.62</v>
      </c>
      <c r="J19" s="43">
        <f t="shared" si="4"/>
        <v>76128.2</v>
      </c>
      <c r="K19" s="45">
        <f t="shared" si="4"/>
        <v>331009.62</v>
      </c>
    </row>
    <row r="20" spans="1:11" ht="15.75" thickBot="1" x14ac:dyDescent="0.3">
      <c r="A20" s="46"/>
      <c r="B20" s="47"/>
      <c r="C20" s="47"/>
      <c r="D20" s="47"/>
      <c r="E20" s="47"/>
      <c r="F20" s="47"/>
      <c r="G20" s="47"/>
      <c r="H20" s="47"/>
      <c r="I20" s="47"/>
      <c r="J20" s="47"/>
    </row>
    <row r="21" spans="1:11" ht="15.75" thickBot="1" x14ac:dyDescent="0.3">
      <c r="A21" s="101" t="s">
        <v>48</v>
      </c>
      <c r="B21" s="102"/>
      <c r="C21" s="102"/>
      <c r="D21" s="102"/>
      <c r="E21" s="102"/>
      <c r="F21" s="103"/>
    </row>
    <row r="22" spans="1:11" ht="30.95" customHeight="1" thickBot="1" x14ac:dyDescent="0.3">
      <c r="A22" s="6" t="s">
        <v>0</v>
      </c>
      <c r="B22" s="7" t="s">
        <v>24</v>
      </c>
      <c r="C22" s="7" t="s">
        <v>20</v>
      </c>
      <c r="D22" s="7" t="s">
        <v>21</v>
      </c>
      <c r="E22" s="7" t="s">
        <v>22</v>
      </c>
      <c r="F22" s="8" t="s">
        <v>23</v>
      </c>
    </row>
    <row r="23" spans="1:11" x14ac:dyDescent="0.25">
      <c r="A23" s="48" t="s">
        <v>19</v>
      </c>
      <c r="B23" s="27"/>
      <c r="C23" s="27"/>
      <c r="D23" s="27">
        <f>C23+Julho!D23</f>
        <v>31554.43</v>
      </c>
      <c r="E23" s="27"/>
      <c r="F23" s="30">
        <f>E23+Julho!F23</f>
        <v>31554.43</v>
      </c>
    </row>
    <row r="24" spans="1:11" ht="15.75" thickBot="1" x14ac:dyDescent="0.3">
      <c r="A24" s="38" t="s">
        <v>43</v>
      </c>
      <c r="B24" s="39"/>
      <c r="C24" s="39"/>
      <c r="D24" s="39">
        <f>C24+Julho!D24</f>
        <v>0</v>
      </c>
      <c r="E24" s="39"/>
      <c r="F24" s="41">
        <f>E24+Julho!F24</f>
        <v>0</v>
      </c>
    </row>
    <row r="25" spans="1:11" ht="15" customHeight="1" thickBot="1" x14ac:dyDescent="0.3">
      <c r="A25" s="42" t="s">
        <v>36</v>
      </c>
      <c r="B25" s="43">
        <f>SUM(B23:B24)</f>
        <v>0</v>
      </c>
      <c r="C25" s="43">
        <f>SUM(C23:C24)</f>
        <v>0</v>
      </c>
      <c r="D25" s="43">
        <f t="shared" ref="D25:F25" si="5">SUM(D23:D24)</f>
        <v>31554.43</v>
      </c>
      <c r="E25" s="43">
        <f t="shared" si="5"/>
        <v>0</v>
      </c>
      <c r="F25" s="45">
        <f t="shared" si="5"/>
        <v>31554.43</v>
      </c>
    </row>
    <row r="26" spans="1:11" ht="15" customHeight="1" thickBot="1" x14ac:dyDescent="0.3"/>
    <row r="27" spans="1:11" ht="30.95" customHeight="1" thickBot="1" x14ac:dyDescent="0.3">
      <c r="A27" s="104" t="s">
        <v>50</v>
      </c>
      <c r="B27" s="105"/>
      <c r="C27" s="49"/>
      <c r="D27" s="95" t="s">
        <v>73</v>
      </c>
      <c r="E27" s="96"/>
      <c r="F27" s="97"/>
      <c r="G27" s="49"/>
      <c r="H27" s="92" t="s">
        <v>75</v>
      </c>
      <c r="I27" s="93"/>
      <c r="J27" s="94"/>
    </row>
    <row r="28" spans="1:11" ht="15.75" thickBot="1" x14ac:dyDescent="0.3">
      <c r="A28" s="14" t="s">
        <v>26</v>
      </c>
      <c r="B28" s="17">
        <f>B19+Julho!B28</f>
        <v>254881.42</v>
      </c>
      <c r="C28" s="50"/>
      <c r="D28" s="51"/>
      <c r="E28" s="52" t="s">
        <v>29</v>
      </c>
      <c r="F28" s="53" t="s">
        <v>30</v>
      </c>
      <c r="G28" s="49"/>
      <c r="H28" s="69" t="s">
        <v>76</v>
      </c>
      <c r="I28" s="70" t="s">
        <v>77</v>
      </c>
      <c r="J28" s="71" t="s">
        <v>78</v>
      </c>
    </row>
    <row r="29" spans="1:11" ht="15.75" thickBot="1" x14ac:dyDescent="0.3">
      <c r="A29" s="38" t="s">
        <v>27</v>
      </c>
      <c r="B29" s="41">
        <f>I19</f>
        <v>331009.62</v>
      </c>
      <c r="C29" s="50"/>
      <c r="D29" s="14" t="s">
        <v>31</v>
      </c>
      <c r="E29" s="15">
        <f>+B6+Julho!E29</f>
        <v>94563.199999999997</v>
      </c>
      <c r="F29" s="54"/>
      <c r="G29" s="50"/>
      <c r="H29" s="72" t="s">
        <v>79</v>
      </c>
      <c r="I29" s="73">
        <f>H7</f>
        <v>8185.69</v>
      </c>
      <c r="J29" s="74">
        <f>I7</f>
        <v>62473.58</v>
      </c>
    </row>
    <row r="30" spans="1:11" ht="15.75" thickBot="1" x14ac:dyDescent="0.3">
      <c r="A30" s="55" t="s">
        <v>28</v>
      </c>
      <c r="B30" s="56">
        <f>B28-B29</f>
        <v>-76128.199999999983</v>
      </c>
      <c r="C30" s="50"/>
      <c r="D30" s="38" t="s">
        <v>55</v>
      </c>
      <c r="E30" s="39">
        <f>Julho!E30+'Parcela Rateio'!B5</f>
        <v>94564.800000000017</v>
      </c>
      <c r="F30" s="57">
        <v>8</v>
      </c>
      <c r="G30" s="50"/>
      <c r="H30" s="72" t="s">
        <v>80</v>
      </c>
      <c r="I30" s="73">
        <f>H9</f>
        <v>2494.31</v>
      </c>
      <c r="J30" s="74">
        <f>I9</f>
        <v>17376.02</v>
      </c>
    </row>
    <row r="31" spans="1:11" ht="15" customHeight="1" thickBot="1" x14ac:dyDescent="0.3">
      <c r="D31" s="42" t="s">
        <v>28</v>
      </c>
      <c r="E31" s="58">
        <f>E29-E30</f>
        <v>-1.6000000000203727</v>
      </c>
      <c r="F31" s="59"/>
      <c r="G31" s="60"/>
      <c r="H31" s="72" t="s">
        <v>81</v>
      </c>
      <c r="I31" s="73">
        <f>H11</f>
        <v>195.84</v>
      </c>
      <c r="J31" s="74">
        <f>I11</f>
        <v>2150.1600000000003</v>
      </c>
    </row>
    <row r="32" spans="1:11" ht="29.25" customHeight="1" thickBot="1" x14ac:dyDescent="0.3">
      <c r="A32" s="104" t="s">
        <v>49</v>
      </c>
      <c r="B32" s="105"/>
      <c r="H32" s="75" t="s">
        <v>82</v>
      </c>
      <c r="I32" s="76">
        <f>H19</f>
        <v>76128.2</v>
      </c>
      <c r="J32" s="77">
        <f>I19</f>
        <v>331009.62</v>
      </c>
    </row>
    <row r="33" spans="1:3" x14ac:dyDescent="0.25">
      <c r="A33" s="14" t="s">
        <v>26</v>
      </c>
      <c r="B33" s="17">
        <f>B25+Julho!B33</f>
        <v>30861.96</v>
      </c>
    </row>
    <row r="34" spans="1:3" ht="15.75" thickBot="1" x14ac:dyDescent="0.3">
      <c r="A34" s="38" t="s">
        <v>27</v>
      </c>
      <c r="B34" s="41">
        <f>D25</f>
        <v>31554.43</v>
      </c>
    </row>
    <row r="35" spans="1:3" ht="15.75" thickBot="1" x14ac:dyDescent="0.3">
      <c r="A35" s="42" t="s">
        <v>28</v>
      </c>
      <c r="B35" s="56">
        <f>B33-B34</f>
        <v>-692.47000000000116</v>
      </c>
    </row>
    <row r="37" spans="1:3" x14ac:dyDescent="0.25">
      <c r="A37" s="106" t="s">
        <v>90</v>
      </c>
      <c r="B37" s="106"/>
      <c r="C37" s="61"/>
    </row>
    <row r="39" spans="1:3" ht="15.75" thickBot="1" x14ac:dyDescent="0.3"/>
    <row r="40" spans="1:3" ht="15.75" thickBot="1" x14ac:dyDescent="0.3">
      <c r="A40" s="101" t="s">
        <v>38</v>
      </c>
      <c r="B40" s="102"/>
      <c r="C40" s="103"/>
    </row>
    <row r="41" spans="1:3" ht="15.75" thickBot="1" x14ac:dyDescent="0.3">
      <c r="A41" s="51">
        <v>2021</v>
      </c>
      <c r="B41" s="62" t="s">
        <v>39</v>
      </c>
      <c r="C41" s="63" t="s">
        <v>40</v>
      </c>
    </row>
    <row r="42" spans="1:3" x14ac:dyDescent="0.25">
      <c r="A42" s="14" t="s">
        <v>41</v>
      </c>
      <c r="B42" s="15">
        <f>Julho!B42</f>
        <v>0</v>
      </c>
      <c r="C42" s="17">
        <f>Julho!C42</f>
        <v>81874.53</v>
      </c>
    </row>
    <row r="43" spans="1:3" ht="15.75" thickBot="1" x14ac:dyDescent="0.3">
      <c r="A43" s="38" t="s">
        <v>42</v>
      </c>
      <c r="B43" s="39">
        <f>Julho!B43</f>
        <v>0</v>
      </c>
      <c r="C43" s="41">
        <f>Julho!C43</f>
        <v>81874.53</v>
      </c>
    </row>
    <row r="44" spans="1:3" ht="15.75" thickBot="1" x14ac:dyDescent="0.3">
      <c r="A44" s="42" t="s">
        <v>28</v>
      </c>
      <c r="B44" s="64">
        <f>B43-B42</f>
        <v>0</v>
      </c>
      <c r="C44" s="56">
        <f>C43-C42</f>
        <v>0</v>
      </c>
    </row>
  </sheetData>
  <mergeCells count="12">
    <mergeCell ref="A40:C40"/>
    <mergeCell ref="A4:K4"/>
    <mergeCell ref="A15:K15"/>
    <mergeCell ref="A21:F21"/>
    <mergeCell ref="A27:B27"/>
    <mergeCell ref="D27:F27"/>
    <mergeCell ref="H27:J27"/>
    <mergeCell ref="A1:K1"/>
    <mergeCell ref="A2:E2"/>
    <mergeCell ref="G2:K2"/>
    <mergeCell ref="A32:B32"/>
    <mergeCell ref="A37:B37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13</vt:i4>
      </vt:variant>
      <vt:variant>
        <vt:lpstr>Intervalos Nomeados</vt:lpstr>
      </vt:variant>
      <vt:variant>
        <vt:i4>12</vt:i4>
      </vt:variant>
    </vt:vector>
  </HeadingPairs>
  <TitlesOfParts>
    <vt:vector size="25" baseType="lpstr">
      <vt:lpstr>Parcela Rateio</vt:lpstr>
      <vt:lpstr>Janeiro</vt:lpstr>
      <vt:lpstr>Fevereiro</vt:lpstr>
      <vt:lpstr>Março</vt:lpstr>
      <vt:lpstr>Abril</vt:lpstr>
      <vt:lpstr>Maio</vt:lpstr>
      <vt:lpstr>Junho</vt:lpstr>
      <vt:lpstr>Julho</vt:lpstr>
      <vt:lpstr>Agosto</vt:lpstr>
      <vt:lpstr>Setembro</vt:lpstr>
      <vt:lpstr>Outubro</vt:lpstr>
      <vt:lpstr>Novembro</vt:lpstr>
      <vt:lpstr>Dezembro</vt:lpstr>
      <vt:lpstr>Abril!Area_de_impressao</vt:lpstr>
      <vt:lpstr>Agosto!Area_de_impressao</vt:lpstr>
      <vt:lpstr>Dezembro!Area_de_impressao</vt:lpstr>
      <vt:lpstr>Fevereiro!Area_de_impressao</vt:lpstr>
      <vt:lpstr>Janeiro!Area_de_impressao</vt:lpstr>
      <vt:lpstr>Julho!Area_de_impressao</vt:lpstr>
      <vt:lpstr>Junho!Area_de_impressao</vt:lpstr>
      <vt:lpstr>Maio!Area_de_impressao</vt:lpstr>
      <vt:lpstr>Março!Area_de_impressao</vt:lpstr>
      <vt:lpstr>Novembro!Area_de_impressao</vt:lpstr>
      <vt:lpstr>Outubro!Area_de_impressao</vt:lpstr>
      <vt:lpstr>Setembro!Area_de_impressao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Rodrigo Giacomo Guesser</cp:lastModifiedBy>
  <cp:lastPrinted>2022-10-05T17:48:52Z</cp:lastPrinted>
  <dcterms:created xsi:type="dcterms:W3CDTF">2020-02-10T19:30:45Z</dcterms:created>
  <dcterms:modified xsi:type="dcterms:W3CDTF">2022-12-07T18:09:25Z</dcterms:modified>
</cp:coreProperties>
</file>